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Лист1!$A$8:$Y$79</definedName>
    <definedName name="_xlnm.Print_Area" localSheetId="0">Лист1!$A$2:$O$79</definedName>
  </definedNames>
  <calcPr calcId="145621"/>
</workbook>
</file>

<file path=xl/calcChain.xml><?xml version="1.0" encoding="utf-8"?>
<calcChain xmlns="http://schemas.openxmlformats.org/spreadsheetml/2006/main">
  <c r="M71" i="1" l="1"/>
  <c r="L71" i="1"/>
  <c r="K71" i="1" s="1"/>
  <c r="J71" i="1"/>
  <c r="E71" i="1"/>
  <c r="H71" i="1" s="1"/>
  <c r="M70" i="1"/>
  <c r="L70" i="1"/>
  <c r="K70" i="1" s="1"/>
  <c r="K72" i="1" s="1"/>
  <c r="J70" i="1"/>
  <c r="I70" i="1"/>
  <c r="E70" i="1"/>
  <c r="E72" i="1" s="1"/>
  <c r="E68" i="1"/>
  <c r="K67" i="1"/>
  <c r="I67" i="1"/>
  <c r="J67" i="1" s="1"/>
  <c r="N67" i="1" s="1"/>
  <c r="O67" i="1" s="1"/>
  <c r="H67" i="1"/>
  <c r="D67" i="1"/>
  <c r="K66" i="1"/>
  <c r="K68" i="1" s="1"/>
  <c r="I66" i="1"/>
  <c r="J66" i="1" s="1"/>
  <c r="N66" i="1" s="1"/>
  <c r="D66" i="1"/>
  <c r="H66" i="1" s="1"/>
  <c r="H68" i="1" s="1"/>
  <c r="E64" i="1"/>
  <c r="K63" i="1"/>
  <c r="J63" i="1"/>
  <c r="N63" i="1" s="1"/>
  <c r="D63" i="1"/>
  <c r="H63" i="1" s="1"/>
  <c r="K62" i="1"/>
  <c r="K64" i="1" s="1"/>
  <c r="J62" i="1"/>
  <c r="N62" i="1" s="1"/>
  <c r="D62" i="1"/>
  <c r="H62" i="1" s="1"/>
  <c r="H64" i="1" s="1"/>
  <c r="M59" i="1"/>
  <c r="K59" i="1"/>
  <c r="J59" i="1"/>
  <c r="N59" i="1" s="1"/>
  <c r="E59" i="1"/>
  <c r="D59" i="1"/>
  <c r="H59" i="1" s="1"/>
  <c r="M58" i="1"/>
  <c r="K58" i="1"/>
  <c r="N58" i="1" s="1"/>
  <c r="J58" i="1"/>
  <c r="E58" i="1"/>
  <c r="D58" i="1"/>
  <c r="H58" i="1" s="1"/>
  <c r="M57" i="1"/>
  <c r="K57" i="1"/>
  <c r="I57" i="1"/>
  <c r="J57" i="1" s="1"/>
  <c r="N57" i="1" s="1"/>
  <c r="E57" i="1"/>
  <c r="E60" i="1" s="1"/>
  <c r="D57" i="1"/>
  <c r="K56" i="1"/>
  <c r="J56" i="1"/>
  <c r="N56" i="1" s="1"/>
  <c r="O56" i="1" s="1"/>
  <c r="H56" i="1"/>
  <c r="D56" i="1"/>
  <c r="K55" i="1"/>
  <c r="J55" i="1"/>
  <c r="H55" i="1"/>
  <c r="D55" i="1"/>
  <c r="K54" i="1"/>
  <c r="I54" i="1"/>
  <c r="J54" i="1" s="1"/>
  <c r="N54" i="1" s="1"/>
  <c r="D54" i="1"/>
  <c r="H54" i="1" s="1"/>
  <c r="E52" i="1"/>
  <c r="K51" i="1"/>
  <c r="J51" i="1"/>
  <c r="H51" i="1"/>
  <c r="D51" i="1"/>
  <c r="K50" i="1"/>
  <c r="I50" i="1"/>
  <c r="J50" i="1" s="1"/>
  <c r="N50" i="1" s="1"/>
  <c r="O50" i="1" s="1"/>
  <c r="D50" i="1"/>
  <c r="H50" i="1" s="1"/>
  <c r="K49" i="1"/>
  <c r="J49" i="1"/>
  <c r="N49" i="1" s="1"/>
  <c r="O49" i="1" s="1"/>
  <c r="I49" i="1"/>
  <c r="H49" i="1"/>
  <c r="D49" i="1"/>
  <c r="K48" i="1"/>
  <c r="J48" i="1"/>
  <c r="N48" i="1" s="1"/>
  <c r="O48" i="1" s="1"/>
  <c r="H48" i="1"/>
  <c r="D48" i="1"/>
  <c r="K47" i="1"/>
  <c r="I47" i="1"/>
  <c r="J47" i="1" s="1"/>
  <c r="D47" i="1"/>
  <c r="H47" i="1" s="1"/>
  <c r="K46" i="1"/>
  <c r="K52" i="1" s="1"/>
  <c r="J46" i="1"/>
  <c r="N46" i="1" s="1"/>
  <c r="I46" i="1"/>
  <c r="H46" i="1"/>
  <c r="H52" i="1" s="1"/>
  <c r="D46" i="1"/>
  <c r="M42" i="1"/>
  <c r="K42" i="1" s="1"/>
  <c r="H42" i="1"/>
  <c r="E42" i="1"/>
  <c r="E43" i="1" s="1"/>
  <c r="N41" i="1"/>
  <c r="H41" i="1"/>
  <c r="H43" i="1" s="1"/>
  <c r="H40" i="1"/>
  <c r="M39" i="1"/>
  <c r="K39" i="1" s="1"/>
  <c r="H39" i="1"/>
  <c r="E39" i="1"/>
  <c r="E40" i="1" s="1"/>
  <c r="E44" i="1" s="1"/>
  <c r="N38" i="1"/>
  <c r="H38" i="1"/>
  <c r="O38" i="1" s="1"/>
  <c r="K35" i="1"/>
  <c r="E35" i="1"/>
  <c r="K34" i="1"/>
  <c r="H34" i="1"/>
  <c r="E34" i="1"/>
  <c r="N33" i="1"/>
  <c r="H33" i="1"/>
  <c r="O33" i="1" s="1"/>
  <c r="N32" i="1"/>
  <c r="O32" i="1" s="1"/>
  <c r="H32" i="1"/>
  <c r="N31" i="1"/>
  <c r="N35" i="1" s="1"/>
  <c r="O35" i="1" s="1"/>
  <c r="H31" i="1"/>
  <c r="H35" i="1" s="1"/>
  <c r="N30" i="1"/>
  <c r="O30" i="1" s="1"/>
  <c r="H30" i="1"/>
  <c r="H36" i="1" s="1"/>
  <c r="M26" i="1"/>
  <c r="K26" i="1" s="1"/>
  <c r="N26" i="1" s="1"/>
  <c r="O26" i="1" s="1"/>
  <c r="H26" i="1"/>
  <c r="E26" i="1"/>
  <c r="M25" i="1"/>
  <c r="K25" i="1" s="1"/>
  <c r="N25" i="1" s="1"/>
  <c r="O25" i="1" s="1"/>
  <c r="H25" i="1"/>
  <c r="H27" i="1" s="1"/>
  <c r="E25" i="1"/>
  <c r="E27" i="1" s="1"/>
  <c r="K24" i="1"/>
  <c r="H24" i="1"/>
  <c r="M22" i="1"/>
  <c r="K22" i="1"/>
  <c r="N22" i="1" s="1"/>
  <c r="O22" i="1" s="1"/>
  <c r="E22" i="1"/>
  <c r="H22" i="1" s="1"/>
  <c r="M21" i="1"/>
  <c r="K21" i="1"/>
  <c r="K23" i="1" s="1"/>
  <c r="E21" i="1"/>
  <c r="H21" i="1" s="1"/>
  <c r="N20" i="1"/>
  <c r="K20" i="1"/>
  <c r="H20" i="1"/>
  <c r="M16" i="1"/>
  <c r="K16" i="1" s="1"/>
  <c r="N16" i="1" s="1"/>
  <c r="O16" i="1" s="1"/>
  <c r="H16" i="1"/>
  <c r="E16" i="1"/>
  <c r="M15" i="1"/>
  <c r="L15" i="1"/>
  <c r="K15" i="1"/>
  <c r="J15" i="1"/>
  <c r="I15" i="1"/>
  <c r="E15" i="1"/>
  <c r="H15" i="1" s="1"/>
  <c r="K14" i="1"/>
  <c r="K17" i="1" s="1"/>
  <c r="J14" i="1"/>
  <c r="N14" i="1" s="1"/>
  <c r="I14" i="1"/>
  <c r="H14" i="1"/>
  <c r="H17" i="1" s="1"/>
  <c r="M12" i="1"/>
  <c r="K12" i="1" s="1"/>
  <c r="J12" i="1"/>
  <c r="I12" i="1"/>
  <c r="H12" i="1"/>
  <c r="M11" i="1"/>
  <c r="K11" i="1"/>
  <c r="J11" i="1"/>
  <c r="N11" i="1" s="1"/>
  <c r="O11" i="1" s="1"/>
  <c r="E11" i="1"/>
  <c r="H11" i="1" s="1"/>
  <c r="K10" i="1"/>
  <c r="K13" i="1" s="1"/>
  <c r="K18" i="1" s="1"/>
  <c r="J10" i="1"/>
  <c r="N10" i="1" s="1"/>
  <c r="H10" i="1"/>
  <c r="H13" i="1" s="1"/>
  <c r="H18" i="1" s="1"/>
  <c r="O46" i="1" l="1"/>
  <c r="O10" i="1"/>
  <c r="N12" i="1"/>
  <c r="O12" i="1" s="1"/>
  <c r="O14" i="1"/>
  <c r="E13" i="1"/>
  <c r="E18" i="1" s="1"/>
  <c r="N15" i="1"/>
  <c r="O15" i="1" s="1"/>
  <c r="E23" i="1"/>
  <c r="E28" i="1" s="1"/>
  <c r="K27" i="1"/>
  <c r="K28" i="1" s="1"/>
  <c r="N24" i="1"/>
  <c r="N34" i="1"/>
  <c r="O34" i="1" s="1"/>
  <c r="N36" i="1"/>
  <c r="O36" i="1" s="1"/>
  <c r="K40" i="1"/>
  <c r="N39" i="1"/>
  <c r="H44" i="1"/>
  <c r="O41" i="1"/>
  <c r="O54" i="1"/>
  <c r="N68" i="1"/>
  <c r="O68" i="1" s="1"/>
  <c r="O66" i="1"/>
  <c r="H23" i="1"/>
  <c r="H28" i="1" s="1"/>
  <c r="O20" i="1"/>
  <c r="N21" i="1"/>
  <c r="O21" i="1" s="1"/>
  <c r="O31" i="1"/>
  <c r="K43" i="1"/>
  <c r="N42" i="1"/>
  <c r="N47" i="1"/>
  <c r="O47" i="1" s="1"/>
  <c r="N51" i="1"/>
  <c r="O51" i="1" s="1"/>
  <c r="K60" i="1"/>
  <c r="N55" i="1"/>
  <c r="O55" i="1" s="1"/>
  <c r="H57" i="1"/>
  <c r="H60" i="1" s="1"/>
  <c r="O58" i="1"/>
  <c r="O59" i="1"/>
  <c r="O62" i="1"/>
  <c r="N64" i="1"/>
  <c r="O64" i="1" s="1"/>
  <c r="N70" i="1"/>
  <c r="N71" i="1"/>
  <c r="O71" i="1" s="1"/>
  <c r="H70" i="1"/>
  <c r="H72" i="1" s="1"/>
  <c r="H73" i="1" l="1"/>
  <c r="O57" i="1"/>
  <c r="N23" i="1"/>
  <c r="N40" i="1"/>
  <c r="O39" i="1"/>
  <c r="N27" i="1"/>
  <c r="O27" i="1" s="1"/>
  <c r="O24" i="1"/>
  <c r="N17" i="1"/>
  <c r="O17" i="1" s="1"/>
  <c r="N72" i="1"/>
  <c r="O72" i="1" s="1"/>
  <c r="O70" i="1"/>
  <c r="N43" i="1"/>
  <c r="O43" i="1" s="1"/>
  <c r="O42" i="1"/>
  <c r="N60" i="1"/>
  <c r="O60" i="1" s="1"/>
  <c r="K44" i="1"/>
  <c r="N13" i="1"/>
  <c r="N18" i="1" s="1"/>
  <c r="N52" i="1"/>
  <c r="O52" i="1" s="1"/>
  <c r="N44" i="1" l="1"/>
  <c r="O44" i="1" s="1"/>
  <c r="O40" i="1"/>
  <c r="O18" i="1"/>
  <c r="N28" i="1"/>
  <c r="O28" i="1" s="1"/>
  <c r="O23" i="1"/>
  <c r="N73" i="1" l="1"/>
  <c r="O73" i="1" s="1"/>
</calcChain>
</file>

<file path=xl/comments1.xml><?xml version="1.0" encoding="utf-8"?>
<comments xmlns="http://schemas.openxmlformats.org/spreadsheetml/2006/main">
  <authors>
    <author>Gniteeva</author>
    <author>Елена Гнитеева</author>
  </authors>
  <commentList>
    <comment ref="F7" authorId="0">
      <text>
        <r>
          <rPr>
            <b/>
            <sz val="9"/>
            <color indexed="81"/>
            <rFont val="Tahoma"/>
            <family val="2"/>
            <charset val="204"/>
          </rPr>
          <t>Gniteeva:</t>
        </r>
        <r>
          <rPr>
            <sz val="9"/>
            <color indexed="81"/>
            <rFont val="Tahoma"/>
            <family val="2"/>
            <charset val="204"/>
          </rPr>
          <t xml:space="preserve">
Установленный норматив или (при наличии) норматив с учетом понижающего коэффциента (количество знаков после запятой в нормативе с учетом понижающего коэффициента указывается в соответствии с постановлением органа местного самоуправления об утверждении понижающих коэффициентов)
</t>
        </r>
      </text>
    </comment>
    <comment ref="E70" authorId="1">
      <text>
        <r>
          <rPr>
            <b/>
            <sz val="9"/>
            <color indexed="81"/>
            <rFont val="Tahoma"/>
            <family val="2"/>
            <charset val="204"/>
          </rPr>
          <t>Елена Гнитеева:</t>
        </r>
        <r>
          <rPr>
            <sz val="9"/>
            <color indexed="81"/>
            <rFont val="Tahoma"/>
            <family val="2"/>
            <charset val="204"/>
          </rPr>
          <t xml:space="preserve">
норматив в год согласно постановлению минЖКХ с учетом понижаюего коэффициента (при наличии), формулой: = норматив*пониж.коэф.</t>
        </r>
      </text>
    </comment>
  </commentList>
</comments>
</file>

<file path=xl/sharedStrings.xml><?xml version="1.0" encoding="utf-8"?>
<sst xmlns="http://schemas.openxmlformats.org/spreadsheetml/2006/main" count="154" uniqueCount="70">
  <si>
    <t>Наименование ресурсоснабжающей организации</t>
  </si>
  <si>
    <t>Объем потребления коммунальных услуг населением (тыс. ед.изм.)</t>
  </si>
  <si>
    <t>при отсутствии приборов учета</t>
  </si>
  <si>
    <t>Тариф для расчета размера платы граждан 
(с НДС), 
руб./ед. изм.</t>
  </si>
  <si>
    <t>Раздел 1. Холодное водоснабжение</t>
  </si>
  <si>
    <t>1.</t>
  </si>
  <si>
    <t>2.</t>
  </si>
  <si>
    <t>х</t>
  </si>
  <si>
    <t>Итого по холодному водоснабжению:</t>
  </si>
  <si>
    <t>Раздел 2. Водоотведение</t>
  </si>
  <si>
    <t>Итого по водоотведению:</t>
  </si>
  <si>
    <t>Раздел 3. Горячее водоснабжение</t>
  </si>
  <si>
    <t>Итого по горячему водоснабжению:</t>
  </si>
  <si>
    <t>Раздел 4. Централизованное отопление</t>
  </si>
  <si>
    <t>Итого по отоплению:</t>
  </si>
  <si>
    <t>Раздел 5. Электроснабжение (в пределах социальной нормы потребления)</t>
  </si>
  <si>
    <t>Одноставочный тариф</t>
  </si>
  <si>
    <t>2 зоны суток: дневная зона</t>
  </si>
  <si>
    <t>2 зоны суток: ночная зона</t>
  </si>
  <si>
    <t>3 зоны суток:: пиковая зона</t>
  </si>
  <si>
    <t>3 зоны суток:: полупиковая зона</t>
  </si>
  <si>
    <t>3 зоны суток:: ночная зона</t>
  </si>
  <si>
    <t>при наличии ПУ</t>
  </si>
  <si>
    <t>при отсутствии ПУ</t>
  </si>
  <si>
    <t>Итого по электроснабжению:</t>
  </si>
  <si>
    <t>Раздел 6. Газоснабжение (сетевой газ)</t>
  </si>
  <si>
    <t>при отсутствии ПУ: на подогрев воды</t>
  </si>
  <si>
    <t>при отсутствии ПУ: на приготовление пищи</t>
  </si>
  <si>
    <t>при отсутствии ПУ: на отопление</t>
  </si>
  <si>
    <t>Итого по газоснабжению (сетевой газ):</t>
  </si>
  <si>
    <t>Итого по отоплению твердым топливом:</t>
  </si>
  <si>
    <t>Итого по обращению с ТКО:</t>
  </si>
  <si>
    <t>ИТОГО плата за коммунальные услуги</t>
  </si>
  <si>
    <t>(подпись, печать)</t>
  </si>
  <si>
    <t>Руководитель муниципального образования ________________________  /_______________________/</t>
  </si>
  <si>
    <t>Итого по РСО 1.</t>
  </si>
  <si>
    <t>Итого по РСО 2.</t>
  </si>
  <si>
    <t>компонент на холодную воду (теплоноситель)</t>
  </si>
  <si>
    <t>компонент на тепловую энергию</t>
  </si>
  <si>
    <t>Итого по компоненту на ХВС (теплоноситель)</t>
  </si>
  <si>
    <t>Итого по компоненту на тепловую энергию</t>
  </si>
  <si>
    <t>Объем потребления коммунальных услуг населением 
(тыс. ед.изм.)</t>
  </si>
  <si>
    <t>ИТОГО объем</t>
  </si>
  <si>
    <t xml:space="preserve">Наличие / отсутствие приборов учета </t>
  </si>
  <si>
    <t>МКД</t>
  </si>
  <si>
    <t>ЧД</t>
  </si>
  <si>
    <t>Тариф для расчета размера платы 
(с НДС), 
руб./ед. изм.</t>
  </si>
  <si>
    <t>количество человек / площадь помещения</t>
  </si>
  <si>
    <t>Раздел 7. Газоснабжение (сжиженный газ)</t>
  </si>
  <si>
    <t>Раздел 8. Отопление твердым топливом</t>
  </si>
  <si>
    <t>Раздел 9. Обращение с твердыми коммунальными отходами</t>
  </si>
  <si>
    <t>при наличии ПУ: на приготовление пищи</t>
  </si>
  <si>
    <t>при наличии ПУ: на подогрев воды</t>
  </si>
  <si>
    <t>при наличии ПУ: на отопление</t>
  </si>
  <si>
    <t>Приложение № 1</t>
  </si>
  <si>
    <t>Показатели на декабрь 2024 года</t>
  </si>
  <si>
    <t>Прогнозные показатели на2 полугодие 2025 года</t>
  </si>
  <si>
    <t>Индекс изменения платы граждан за коммунальные услуги во 2 полугодии 2025 г. к декабрю 2024 г.,%</t>
  </si>
  <si>
    <t>норматив</t>
  </si>
  <si>
    <t>Размер платы граждан за КУ (тыс. руб.)
(тыс. руб.)</t>
  </si>
  <si>
    <t>ЭОТ (с НДС), 
руб/ ед.изм.</t>
  </si>
  <si>
    <t>1. ПАО "ТНС энерго Ростов-на-Дону"</t>
  </si>
  <si>
    <t>марка угля АМ</t>
  </si>
  <si>
    <t>марка угля АО</t>
  </si>
  <si>
    <t>1. ООО "Экотранс"</t>
  </si>
  <si>
    <t>ПРОГНОЗНЫЙ РАСЧЕТ ПРЕДЕЛЬНОГО ИНДЕКСА ИЗМЕНЕНИЯ РАЗМЕРА ПЛАТЫ ГРАЖДАН ЗА КОММУНАЛЬНЫЕ УСЛУГИ
в среднем по муниципальному образованию Федоровское сельское поселение Неклиновского района района Ростовской области
на 2 полугодие 2024 года (в среднем в год)на 2 полугодие 2025 года (в среднем в год)</t>
  </si>
  <si>
    <t>1.МУП"ВОДОКАНАЛ Неклиновского района "</t>
  </si>
  <si>
    <t>1.ООО "Газппром межрегионгаз "Ростов-на-Дону"</t>
  </si>
  <si>
    <t>1. ООО "Донуголь"</t>
  </si>
  <si>
    <t>2. ООО "Донуголь"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</si>
</sst>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%"/>
    <numFmt numFmtId="165" formatCode="#,##0.00000"/>
    <numFmt numFmtId="166" formatCode="0.00000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 wrapText="1"/>
    </xf>
    <xf numFmtId="165" fontId="4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 wrapText="1"/>
    </xf>
    <xf numFmtId="166" fontId="4" fillId="0" borderId="0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 wrapText="1"/>
    </xf>
    <xf numFmtId="4" fontId="1" fillId="0" borderId="0" xfId="0" applyNumberFormat="1" applyFont="1" applyAlignment="1">
      <alignment vertical="center"/>
    </xf>
    <xf numFmtId="1" fontId="3" fillId="0" borderId="18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0" fontId="11" fillId="0" borderId="1" xfId="0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164" fontId="11" fillId="0" borderId="12" xfId="0" applyNumberFormat="1" applyFont="1" applyBorder="1" applyAlignment="1">
      <alignment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64" fontId="12" fillId="0" borderId="12" xfId="0" applyNumberFormat="1" applyFont="1" applyBorder="1" applyAlignment="1">
      <alignment vertical="center" wrapText="1"/>
    </xf>
    <xf numFmtId="0" fontId="12" fillId="2" borderId="6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12" fillId="2" borderId="7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166" fontId="12" fillId="2" borderId="1" xfId="0" applyNumberFormat="1" applyFont="1" applyFill="1" applyBorder="1" applyAlignment="1">
      <alignment horizontal="center" vertical="center" wrapText="1"/>
    </xf>
    <xf numFmtId="164" fontId="11" fillId="2" borderId="12" xfId="0" applyNumberFormat="1" applyFont="1" applyFill="1" applyBorder="1" applyAlignment="1">
      <alignment vertical="center" wrapText="1"/>
    </xf>
    <xf numFmtId="0" fontId="12" fillId="0" borderId="14" xfId="0" applyFont="1" applyBorder="1" applyAlignment="1">
      <alignment horizontal="left" vertical="center" wrapText="1"/>
    </xf>
    <xf numFmtId="165" fontId="13" fillId="0" borderId="29" xfId="0" applyNumberFormat="1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4" fontId="13" fillId="0" borderId="29" xfId="0" applyNumberFormat="1" applyFont="1" applyBorder="1" applyAlignment="1">
      <alignment horizontal="center" vertical="center" wrapText="1"/>
    </xf>
    <xf numFmtId="166" fontId="13" fillId="0" borderId="29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/>
    </xf>
    <xf numFmtId="165" fontId="14" fillId="0" borderId="9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66" fontId="14" fillId="0" borderId="9" xfId="0" applyNumberFormat="1" applyFont="1" applyBorder="1" applyAlignment="1">
      <alignment horizontal="center" vertical="center"/>
    </xf>
    <xf numFmtId="164" fontId="14" fillId="0" borderId="12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5" fillId="0" borderId="9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164" fontId="12" fillId="0" borderId="25" xfId="0" applyNumberFormat="1" applyFont="1" applyBorder="1" applyAlignment="1">
      <alignment horizontal="center" vertical="center" wrapText="1"/>
    </xf>
    <xf numFmtId="164" fontId="12" fillId="0" borderId="26" xfId="0" applyNumberFormat="1" applyFont="1" applyBorder="1" applyAlignment="1">
      <alignment horizontal="center" vertical="center" wrapText="1"/>
    </xf>
    <xf numFmtId="164" fontId="12" fillId="0" borderId="27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1" fillId="0" borderId="9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79"/>
  <sheetViews>
    <sheetView tabSelected="1" zoomScale="85" zoomScaleNormal="85" workbookViewId="0">
      <pane ySplit="7" topLeftCell="A65" activePane="bottomLeft" state="frozen"/>
      <selection pane="bottomLeft" activeCell="I77" sqref="I77"/>
    </sheetView>
  </sheetViews>
  <sheetFormatPr defaultRowHeight="15.75" x14ac:dyDescent="0.25"/>
  <cols>
    <col min="1" max="1" width="26.140625" style="3" customWidth="1"/>
    <col min="2" max="2" width="15.140625" style="69" customWidth="1"/>
    <col min="3" max="3" width="13.140625" style="3" customWidth="1"/>
    <col min="4" max="4" width="14.42578125" style="3" customWidth="1"/>
    <col min="5" max="5" width="26.140625" style="16" customWidth="1"/>
    <col min="6" max="6" width="13.85546875" style="3" customWidth="1"/>
    <col min="7" max="7" width="14.28515625" style="3" customWidth="1"/>
    <col min="8" max="8" width="14.42578125" style="21" customWidth="1"/>
    <col min="9" max="9" width="14.140625" style="3" customWidth="1"/>
    <col min="10" max="10" width="15.42578125" style="3" customWidth="1"/>
    <col min="11" max="11" width="18.85546875" style="19" customWidth="1"/>
    <col min="12" max="12" width="14.5703125" style="3" customWidth="1"/>
    <col min="13" max="13" width="13.140625" style="3" customWidth="1"/>
    <col min="14" max="14" width="14.42578125" style="21" customWidth="1"/>
    <col min="15" max="15" width="19.7109375" style="13" customWidth="1"/>
  </cols>
  <sheetData>
    <row r="1" spans="1:25" x14ac:dyDescent="0.25">
      <c r="A1" s="85" t="s">
        <v>54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54" customHeight="1" x14ac:dyDescent="0.25">
      <c r="A2" s="84" t="s">
        <v>65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6.5" thickBot="1" x14ac:dyDescent="0.3">
      <c r="A3" s="2"/>
      <c r="B3" s="67"/>
      <c r="C3" s="2"/>
      <c r="D3" s="2"/>
      <c r="E3" s="14"/>
      <c r="F3" s="2"/>
      <c r="G3" s="2"/>
      <c r="H3" s="20"/>
      <c r="I3" s="2"/>
      <c r="J3" s="2"/>
      <c r="K3" s="17"/>
      <c r="L3" s="2"/>
      <c r="M3" s="2"/>
      <c r="N3" s="20"/>
      <c r="O3" s="12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25">
      <c r="A4" s="89" t="s">
        <v>0</v>
      </c>
      <c r="B4" s="86" t="s">
        <v>43</v>
      </c>
      <c r="C4" s="95" t="s">
        <v>55</v>
      </c>
      <c r="D4" s="95"/>
      <c r="E4" s="95"/>
      <c r="F4" s="95"/>
      <c r="G4" s="95"/>
      <c r="H4" s="96"/>
      <c r="I4" s="89" t="s">
        <v>56</v>
      </c>
      <c r="J4" s="95"/>
      <c r="K4" s="95"/>
      <c r="L4" s="95"/>
      <c r="M4" s="95"/>
      <c r="N4" s="96"/>
      <c r="O4" s="101" t="s">
        <v>57</v>
      </c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32.25" customHeight="1" x14ac:dyDescent="0.25">
      <c r="A5" s="90"/>
      <c r="B5" s="87"/>
      <c r="C5" s="79" t="s">
        <v>60</v>
      </c>
      <c r="D5" s="79" t="s">
        <v>46</v>
      </c>
      <c r="E5" s="79" t="s">
        <v>1</v>
      </c>
      <c r="F5" s="79"/>
      <c r="G5" s="79"/>
      <c r="H5" s="92" t="s">
        <v>59</v>
      </c>
      <c r="I5" s="79" t="s">
        <v>60</v>
      </c>
      <c r="J5" s="79" t="s">
        <v>3</v>
      </c>
      <c r="K5" s="79" t="s">
        <v>41</v>
      </c>
      <c r="L5" s="79"/>
      <c r="M5" s="79"/>
      <c r="N5" s="92" t="s">
        <v>59</v>
      </c>
      <c r="O5" s="102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3.25" customHeight="1" x14ac:dyDescent="0.25">
      <c r="A6" s="90"/>
      <c r="B6" s="87"/>
      <c r="C6" s="79"/>
      <c r="D6" s="79"/>
      <c r="E6" s="99" t="s">
        <v>42</v>
      </c>
      <c r="F6" s="77" t="s">
        <v>2</v>
      </c>
      <c r="G6" s="78"/>
      <c r="H6" s="93"/>
      <c r="I6" s="79"/>
      <c r="J6" s="79"/>
      <c r="K6" s="97" t="s">
        <v>42</v>
      </c>
      <c r="L6" s="70"/>
      <c r="M6" s="70"/>
      <c r="N6" s="93"/>
      <c r="O6" s="102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51.75" thickBot="1" x14ac:dyDescent="0.3">
      <c r="A7" s="91"/>
      <c r="B7" s="88"/>
      <c r="C7" s="80"/>
      <c r="D7" s="80"/>
      <c r="E7" s="100"/>
      <c r="F7" s="11" t="s">
        <v>58</v>
      </c>
      <c r="G7" s="10" t="s">
        <v>47</v>
      </c>
      <c r="H7" s="94"/>
      <c r="I7" s="80"/>
      <c r="J7" s="80"/>
      <c r="K7" s="98"/>
      <c r="L7" s="11" t="s">
        <v>58</v>
      </c>
      <c r="M7" s="10" t="s">
        <v>47</v>
      </c>
      <c r="N7" s="94"/>
      <c r="O7" s="103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s="27" customFormat="1" thickBot="1" x14ac:dyDescent="0.3">
      <c r="A8" s="22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9</v>
      </c>
      <c r="H8" s="24">
        <v>10</v>
      </c>
      <c r="I8" s="22">
        <v>11</v>
      </c>
      <c r="J8" s="23">
        <v>12</v>
      </c>
      <c r="K8" s="23">
        <v>13</v>
      </c>
      <c r="L8" s="23">
        <v>14</v>
      </c>
      <c r="M8" s="23">
        <v>17</v>
      </c>
      <c r="N8" s="24">
        <v>18</v>
      </c>
      <c r="O8" s="25">
        <v>0.19</v>
      </c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x14ac:dyDescent="0.25">
      <c r="A9" s="81" t="s">
        <v>4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3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8.75" x14ac:dyDescent="0.25">
      <c r="A10" s="71" t="s">
        <v>66</v>
      </c>
      <c r="B10" s="63" t="s">
        <v>22</v>
      </c>
      <c r="C10" s="28">
        <v>104.51</v>
      </c>
      <c r="D10" s="28">
        <v>86.89</v>
      </c>
      <c r="E10" s="29">
        <v>108.80952000000001</v>
      </c>
      <c r="F10" s="28"/>
      <c r="G10" s="30" t="s">
        <v>7</v>
      </c>
      <c r="H10" s="31">
        <f>D10*E10</f>
        <v>9454.4591928000009</v>
      </c>
      <c r="I10" s="32">
        <v>131.07</v>
      </c>
      <c r="J10" s="28">
        <f>ROUNDDOWN(D10*1.096,2)</f>
        <v>95.23</v>
      </c>
      <c r="K10" s="33">
        <f>E10</f>
        <v>108.80952000000001</v>
      </c>
      <c r="L10" s="28"/>
      <c r="M10" s="30" t="s">
        <v>7</v>
      </c>
      <c r="N10" s="31">
        <f>J10*K10</f>
        <v>10361.930589600001</v>
      </c>
      <c r="O10" s="34">
        <f>N10/H10</f>
        <v>1.0959834273219011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5.5" x14ac:dyDescent="0.25">
      <c r="A11" s="76"/>
      <c r="B11" s="63" t="s">
        <v>23</v>
      </c>
      <c r="C11" s="28">
        <v>104.51</v>
      </c>
      <c r="D11" s="28">
        <v>86.89</v>
      </c>
      <c r="E11" s="29">
        <f>F11*G11*12/1000</f>
        <v>0.37020000000000003</v>
      </c>
      <c r="F11" s="28">
        <v>6.17</v>
      </c>
      <c r="G11" s="28">
        <v>5</v>
      </c>
      <c r="H11" s="31">
        <f>D11*E11</f>
        <v>32.166678000000005</v>
      </c>
      <c r="I11" s="32">
        <v>131.07</v>
      </c>
      <c r="J11" s="28">
        <f>ROUNDDOWN(D11*1.096,2)</f>
        <v>95.23</v>
      </c>
      <c r="K11" s="29">
        <f>L11*M11*12/1000</f>
        <v>0.37020000000000003</v>
      </c>
      <c r="L11" s="28">
        <v>6.17</v>
      </c>
      <c r="M11" s="28">
        <f>G11</f>
        <v>5</v>
      </c>
      <c r="N11" s="31">
        <f>J11*K11</f>
        <v>35.254146000000006</v>
      </c>
      <c r="O11" s="34">
        <f>N11/H11</f>
        <v>1.0959834273219013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3.25" customHeight="1" x14ac:dyDescent="0.25">
      <c r="A12" s="72"/>
      <c r="B12" s="63" t="s">
        <v>23</v>
      </c>
      <c r="C12" s="28"/>
      <c r="D12" s="28"/>
      <c r="E12" s="29"/>
      <c r="F12" s="28"/>
      <c r="G12" s="28"/>
      <c r="H12" s="31">
        <f>D12*E12</f>
        <v>0</v>
      </c>
      <c r="I12" s="32">
        <f t="shared" ref="I12" si="0">ROUNDDOWN(C12*1.058,2)</f>
        <v>0</v>
      </c>
      <c r="J12" s="28">
        <f t="shared" ref="J12" si="1">ROUNDDOWN(D12*1.119,2)</f>
        <v>0</v>
      </c>
      <c r="K12" s="33">
        <f>L12*M12*12/1000</f>
        <v>0</v>
      </c>
      <c r="L12" s="28"/>
      <c r="M12" s="28">
        <f>G12</f>
        <v>0</v>
      </c>
      <c r="N12" s="31">
        <f>J12*K12</f>
        <v>0</v>
      </c>
      <c r="O12" s="34" t="e">
        <f>N12/H12</f>
        <v>#DIV/0!</v>
      </c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 x14ac:dyDescent="0.25">
      <c r="A13" s="35" t="s">
        <v>35</v>
      </c>
      <c r="B13" s="64"/>
      <c r="C13" s="36"/>
      <c r="D13" s="36"/>
      <c r="E13" s="37">
        <f>E10+E11+E12</f>
        <v>109.17972</v>
      </c>
      <c r="F13" s="36"/>
      <c r="G13" s="36"/>
      <c r="H13" s="38">
        <f>SUM(H10:H12)</f>
        <v>9486.6258708000005</v>
      </c>
      <c r="I13" s="39"/>
      <c r="J13" s="36"/>
      <c r="K13" s="40">
        <f>K10+K11+K12</f>
        <v>109.17972</v>
      </c>
      <c r="L13" s="36"/>
      <c r="M13" s="36"/>
      <c r="N13" s="38">
        <f>SUM(N10:N12)</f>
        <v>10397.1847356</v>
      </c>
      <c r="O13" s="34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8.75" customHeight="1" x14ac:dyDescent="0.25">
      <c r="A14" s="71"/>
      <c r="B14" s="63" t="s">
        <v>22</v>
      </c>
      <c r="C14" s="28"/>
      <c r="D14" s="28"/>
      <c r="E14" s="29">
        <v>34.25</v>
      </c>
      <c r="F14" s="28"/>
      <c r="G14" s="30" t="s">
        <v>7</v>
      </c>
      <c r="H14" s="31">
        <f>D14*E14</f>
        <v>0</v>
      </c>
      <c r="I14" s="32">
        <f>ROUNDDOWN(C14*1.058,2)</f>
        <v>0</v>
      </c>
      <c r="J14" s="32">
        <f>ROUNDDOWN(D14*1.119,2)</f>
        <v>0</v>
      </c>
      <c r="K14" s="33">
        <f>E14</f>
        <v>34.25</v>
      </c>
      <c r="L14" s="28"/>
      <c r="M14" s="30" t="s">
        <v>7</v>
      </c>
      <c r="N14" s="31">
        <f>J14*K14</f>
        <v>0</v>
      </c>
      <c r="O14" s="34" t="e">
        <f>N14/H14</f>
        <v>#DIV/0!</v>
      </c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5.5" x14ac:dyDescent="0.25">
      <c r="A15" s="76"/>
      <c r="B15" s="63" t="s">
        <v>23</v>
      </c>
      <c r="C15" s="28"/>
      <c r="D15" s="28"/>
      <c r="E15" s="29">
        <f>F15*G15*12/1000</f>
        <v>0</v>
      </c>
      <c r="F15" s="28"/>
      <c r="G15" s="28"/>
      <c r="H15" s="31">
        <f>D15*E15</f>
        <v>0</v>
      </c>
      <c r="I15" s="32">
        <f>ROUNDDOWN(C15*1.058,2)</f>
        <v>0</v>
      </c>
      <c r="J15" s="32">
        <f>ROUNDDOWN(D15*1.119,2)</f>
        <v>0</v>
      </c>
      <c r="K15" s="33">
        <f>L15*M15*12/1000</f>
        <v>0</v>
      </c>
      <c r="L15" s="28">
        <f>F15</f>
        <v>0</v>
      </c>
      <c r="M15" s="28">
        <f>G15</f>
        <v>0</v>
      </c>
      <c r="N15" s="31">
        <f>J15*K15</f>
        <v>0</v>
      </c>
      <c r="O15" s="34" t="e">
        <f>N15/H15</f>
        <v>#DIV/0!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5.5" x14ac:dyDescent="0.25">
      <c r="A16" s="72"/>
      <c r="B16" s="63" t="s">
        <v>23</v>
      </c>
      <c r="C16" s="28"/>
      <c r="D16" s="28"/>
      <c r="E16" s="29">
        <f>F16*G16*12/1000</f>
        <v>0</v>
      </c>
      <c r="F16" s="28"/>
      <c r="G16" s="28"/>
      <c r="H16" s="31">
        <f>D16*E16</f>
        <v>0</v>
      </c>
      <c r="I16" s="32"/>
      <c r="J16" s="28"/>
      <c r="K16" s="33">
        <f>L16*M16*12/1000</f>
        <v>0</v>
      </c>
      <c r="L16" s="28"/>
      <c r="M16" s="28">
        <f>G16</f>
        <v>0</v>
      </c>
      <c r="N16" s="31">
        <f>J16*K16</f>
        <v>0</v>
      </c>
      <c r="O16" s="34" t="e">
        <f>N16/H16</f>
        <v>#DIV/0!</v>
      </c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s="8" customFormat="1" ht="15.75" customHeight="1" x14ac:dyDescent="0.25">
      <c r="A17" s="35" t="s">
        <v>36</v>
      </c>
      <c r="B17" s="64"/>
      <c r="C17" s="36"/>
      <c r="D17" s="36"/>
      <c r="E17" s="37"/>
      <c r="F17" s="36"/>
      <c r="G17" s="36"/>
      <c r="H17" s="38">
        <f>SUM(H14:H16)</f>
        <v>0</v>
      </c>
      <c r="I17" s="39"/>
      <c r="J17" s="36"/>
      <c r="K17" s="40">
        <f>K14+K15+K16</f>
        <v>34.25</v>
      </c>
      <c r="L17" s="36"/>
      <c r="M17" s="36"/>
      <c r="N17" s="38">
        <f>SUM(N14:N16)</f>
        <v>0</v>
      </c>
      <c r="O17" s="41" t="e">
        <f>N17/H17</f>
        <v>#DIV/0!</v>
      </c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56.25" x14ac:dyDescent="0.25">
      <c r="A18" s="42" t="s">
        <v>8</v>
      </c>
      <c r="B18" s="65"/>
      <c r="C18" s="43"/>
      <c r="D18" s="43"/>
      <c r="E18" s="44">
        <f>E13+E17</f>
        <v>109.17972</v>
      </c>
      <c r="F18" s="45"/>
      <c r="G18" s="43"/>
      <c r="H18" s="46">
        <f>H13+H17</f>
        <v>9486.6258708000005</v>
      </c>
      <c r="I18" s="47"/>
      <c r="J18" s="43"/>
      <c r="K18" s="48">
        <f>K13+K17</f>
        <v>143.42972</v>
      </c>
      <c r="L18" s="45"/>
      <c r="M18" s="43"/>
      <c r="N18" s="46">
        <f>N13+N17</f>
        <v>10397.1847356</v>
      </c>
      <c r="O18" s="49">
        <f>N18/H18</f>
        <v>1.0959834273219011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8.75" x14ac:dyDescent="0.25">
      <c r="A19" s="73" t="s">
        <v>9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5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8.75" x14ac:dyDescent="0.25">
      <c r="A20" s="71" t="s">
        <v>5</v>
      </c>
      <c r="B20" s="63" t="s">
        <v>22</v>
      </c>
      <c r="C20" s="28"/>
      <c r="D20" s="28"/>
      <c r="E20" s="29"/>
      <c r="F20" s="28"/>
      <c r="G20" s="30" t="s">
        <v>7</v>
      </c>
      <c r="H20" s="31">
        <f>D20*E20</f>
        <v>0</v>
      </c>
      <c r="I20" s="32"/>
      <c r="J20" s="28"/>
      <c r="K20" s="33">
        <f>E20</f>
        <v>0</v>
      </c>
      <c r="L20" s="28"/>
      <c r="M20" s="30" t="s">
        <v>7</v>
      </c>
      <c r="N20" s="31">
        <f>J20*K20</f>
        <v>0</v>
      </c>
      <c r="O20" s="34" t="e">
        <f t="shared" ref="O20:O28" si="2">N20/H20</f>
        <v>#DIV/0!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5.5" x14ac:dyDescent="0.25">
      <c r="A21" s="76"/>
      <c r="B21" s="63" t="s">
        <v>23</v>
      </c>
      <c r="C21" s="28"/>
      <c r="D21" s="28"/>
      <c r="E21" s="29">
        <f t="shared" ref="E21:E22" si="3">F21*G21*12/1000</f>
        <v>0</v>
      </c>
      <c r="F21" s="28"/>
      <c r="G21" s="28"/>
      <c r="H21" s="31">
        <f>D21*E21</f>
        <v>0</v>
      </c>
      <c r="I21" s="32"/>
      <c r="J21" s="28"/>
      <c r="K21" s="29">
        <f>L21*M21*12/1000</f>
        <v>0</v>
      </c>
      <c r="L21" s="28"/>
      <c r="M21" s="28">
        <f>G21</f>
        <v>0</v>
      </c>
      <c r="N21" s="31">
        <f>J21*K21</f>
        <v>0</v>
      </c>
      <c r="O21" s="34" t="e">
        <f t="shared" si="2"/>
        <v>#DIV/0!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25">
      <c r="A22" s="72"/>
      <c r="B22" s="63" t="s">
        <v>23</v>
      </c>
      <c r="C22" s="28"/>
      <c r="D22" s="28"/>
      <c r="E22" s="29">
        <f t="shared" si="3"/>
        <v>0</v>
      </c>
      <c r="F22" s="28"/>
      <c r="G22" s="28"/>
      <c r="H22" s="31">
        <f>D22*E22</f>
        <v>0</v>
      </c>
      <c r="I22" s="32"/>
      <c r="J22" s="28"/>
      <c r="K22" s="33">
        <f>L22*M22*12/1000</f>
        <v>0</v>
      </c>
      <c r="L22" s="28"/>
      <c r="M22" s="28">
        <f>G22</f>
        <v>0</v>
      </c>
      <c r="N22" s="31">
        <f>J22*K22</f>
        <v>0</v>
      </c>
      <c r="O22" s="34" t="e">
        <f t="shared" si="2"/>
        <v>#DIV/0!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s="8" customFormat="1" ht="15.75" customHeight="1" x14ac:dyDescent="0.25">
      <c r="A23" s="35" t="s">
        <v>35</v>
      </c>
      <c r="B23" s="64"/>
      <c r="C23" s="36"/>
      <c r="D23" s="36"/>
      <c r="E23" s="37">
        <f>E20+E21+E22</f>
        <v>0</v>
      </c>
      <c r="F23" s="28"/>
      <c r="G23" s="36"/>
      <c r="H23" s="38">
        <f>SUM(H20:H22)</f>
        <v>0</v>
      </c>
      <c r="I23" s="39"/>
      <c r="J23" s="36"/>
      <c r="K23" s="40">
        <f>K20+K21+K22</f>
        <v>0</v>
      </c>
      <c r="L23" s="36"/>
      <c r="M23" s="36"/>
      <c r="N23" s="38">
        <f>SUM(N20:N22)</f>
        <v>0</v>
      </c>
      <c r="O23" s="41" t="e">
        <f t="shared" si="2"/>
        <v>#DIV/0!</v>
      </c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8.75" x14ac:dyDescent="0.25">
      <c r="A24" s="71" t="s">
        <v>6</v>
      </c>
      <c r="B24" s="63" t="s">
        <v>22</v>
      </c>
      <c r="C24" s="28"/>
      <c r="D24" s="28"/>
      <c r="E24" s="29"/>
      <c r="F24" s="28"/>
      <c r="G24" s="30" t="s">
        <v>7</v>
      </c>
      <c r="H24" s="31">
        <f>D24*E24</f>
        <v>0</v>
      </c>
      <c r="I24" s="32"/>
      <c r="J24" s="28"/>
      <c r="K24" s="33">
        <f>E24</f>
        <v>0</v>
      </c>
      <c r="L24" s="28"/>
      <c r="M24" s="30" t="s">
        <v>7</v>
      </c>
      <c r="N24" s="31">
        <f>J24*K24</f>
        <v>0</v>
      </c>
      <c r="O24" s="34" t="e">
        <f t="shared" si="2"/>
        <v>#DIV/0!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5.5" x14ac:dyDescent="0.25">
      <c r="A25" s="76"/>
      <c r="B25" s="63" t="s">
        <v>23</v>
      </c>
      <c r="C25" s="28"/>
      <c r="D25" s="28"/>
      <c r="E25" s="29">
        <f t="shared" ref="E25:E26" si="4">F25*G25*12/1000</f>
        <v>0</v>
      </c>
      <c r="F25" s="28"/>
      <c r="G25" s="28"/>
      <c r="H25" s="31">
        <f>D25*E25</f>
        <v>0</v>
      </c>
      <c r="I25" s="32"/>
      <c r="J25" s="28"/>
      <c r="K25" s="33">
        <f>L25*M25*12/1000</f>
        <v>0</v>
      </c>
      <c r="L25" s="28"/>
      <c r="M25" s="28">
        <f>G25</f>
        <v>0</v>
      </c>
      <c r="N25" s="31">
        <f>J25*K25</f>
        <v>0</v>
      </c>
      <c r="O25" s="34" t="e">
        <f t="shared" si="2"/>
        <v>#DIV/0!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25.5" x14ac:dyDescent="0.25">
      <c r="A26" s="72"/>
      <c r="B26" s="63" t="s">
        <v>23</v>
      </c>
      <c r="C26" s="28"/>
      <c r="D26" s="28"/>
      <c r="E26" s="29">
        <f t="shared" si="4"/>
        <v>0</v>
      </c>
      <c r="F26" s="28"/>
      <c r="G26" s="28"/>
      <c r="H26" s="31">
        <f>D26*E26</f>
        <v>0</v>
      </c>
      <c r="I26" s="32"/>
      <c r="J26" s="28"/>
      <c r="K26" s="33">
        <f>L26*M26*12/1000</f>
        <v>0</v>
      </c>
      <c r="L26" s="28"/>
      <c r="M26" s="28">
        <f>G26</f>
        <v>0</v>
      </c>
      <c r="N26" s="31">
        <f>J26*K26</f>
        <v>0</v>
      </c>
      <c r="O26" s="34" t="e">
        <f t="shared" si="2"/>
        <v>#DIV/0!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s="8" customFormat="1" ht="15.75" customHeight="1" x14ac:dyDescent="0.25">
      <c r="A27" s="35" t="s">
        <v>36</v>
      </c>
      <c r="B27" s="64"/>
      <c r="C27" s="36"/>
      <c r="D27" s="36"/>
      <c r="E27" s="37">
        <f>E24+E25+E26</f>
        <v>0</v>
      </c>
      <c r="F27" s="28"/>
      <c r="G27" s="36"/>
      <c r="H27" s="38">
        <f>SUM(H24:H26)</f>
        <v>0</v>
      </c>
      <c r="I27" s="39"/>
      <c r="J27" s="36"/>
      <c r="K27" s="40">
        <f>K24+K25+K26</f>
        <v>0</v>
      </c>
      <c r="L27" s="36"/>
      <c r="M27" s="36"/>
      <c r="N27" s="38">
        <f>SUM(N24:N26)</f>
        <v>0</v>
      </c>
      <c r="O27" s="41" t="e">
        <f t="shared" si="2"/>
        <v>#DIV/0!</v>
      </c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37.5" x14ac:dyDescent="0.25">
      <c r="A28" s="42" t="s">
        <v>10</v>
      </c>
      <c r="B28" s="65"/>
      <c r="C28" s="43"/>
      <c r="D28" s="43"/>
      <c r="E28" s="44">
        <f>E23+E27</f>
        <v>0</v>
      </c>
      <c r="F28" s="45"/>
      <c r="G28" s="43"/>
      <c r="H28" s="46">
        <f>H23+H27</f>
        <v>0</v>
      </c>
      <c r="I28" s="47"/>
      <c r="J28" s="43"/>
      <c r="K28" s="48">
        <f>K23+K27</f>
        <v>0</v>
      </c>
      <c r="L28" s="45"/>
      <c r="M28" s="43"/>
      <c r="N28" s="46">
        <f>N23+N27</f>
        <v>0</v>
      </c>
      <c r="O28" s="49" t="e">
        <f t="shared" si="2"/>
        <v>#DIV/0!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8.75" x14ac:dyDescent="0.25">
      <c r="A29" s="73" t="s">
        <v>11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5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8.25" x14ac:dyDescent="0.25">
      <c r="A30" s="76" t="s">
        <v>5</v>
      </c>
      <c r="B30" s="63" t="s">
        <v>37</v>
      </c>
      <c r="C30" s="28"/>
      <c r="D30" s="28"/>
      <c r="E30" s="29"/>
      <c r="F30" s="28"/>
      <c r="G30" s="30" t="s">
        <v>7</v>
      </c>
      <c r="H30" s="31">
        <f>D30*E30</f>
        <v>0</v>
      </c>
      <c r="I30" s="32"/>
      <c r="J30" s="28"/>
      <c r="K30" s="33"/>
      <c r="L30" s="28"/>
      <c r="M30" s="30" t="s">
        <v>7</v>
      </c>
      <c r="N30" s="31">
        <f>J30*K30</f>
        <v>0</v>
      </c>
      <c r="O30" s="34" t="e">
        <f t="shared" ref="O30:O36" si="5">N30/H30</f>
        <v>#DIV/0!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32.1" customHeight="1" x14ac:dyDescent="0.25">
      <c r="A31" s="72"/>
      <c r="B31" s="63" t="s">
        <v>38</v>
      </c>
      <c r="C31" s="28"/>
      <c r="D31" s="28"/>
      <c r="E31" s="29"/>
      <c r="F31" s="28"/>
      <c r="G31" s="28" t="s">
        <v>7</v>
      </c>
      <c r="H31" s="31">
        <f>D31*E31</f>
        <v>0</v>
      </c>
      <c r="I31" s="32"/>
      <c r="J31" s="28"/>
      <c r="K31" s="33"/>
      <c r="L31" s="28"/>
      <c r="M31" s="30" t="s">
        <v>7</v>
      </c>
      <c r="N31" s="31">
        <f>J31*K31</f>
        <v>0</v>
      </c>
      <c r="O31" s="34" t="e">
        <f t="shared" si="5"/>
        <v>#DIV/0!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38.25" x14ac:dyDescent="0.25">
      <c r="A32" s="76" t="s">
        <v>6</v>
      </c>
      <c r="B32" s="63" t="s">
        <v>37</v>
      </c>
      <c r="C32" s="28"/>
      <c r="D32" s="28"/>
      <c r="E32" s="29"/>
      <c r="F32" s="28"/>
      <c r="G32" s="30" t="s">
        <v>7</v>
      </c>
      <c r="H32" s="31">
        <f>D32*E32</f>
        <v>0</v>
      </c>
      <c r="I32" s="32"/>
      <c r="J32" s="28"/>
      <c r="K32" s="33"/>
      <c r="L32" s="28"/>
      <c r="M32" s="30" t="s">
        <v>7</v>
      </c>
      <c r="N32" s="31">
        <f>J32*K32</f>
        <v>0</v>
      </c>
      <c r="O32" s="34" t="e">
        <f t="shared" si="5"/>
        <v>#DIV/0!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38.25" x14ac:dyDescent="0.25">
      <c r="A33" s="72"/>
      <c r="B33" s="63" t="s">
        <v>38</v>
      </c>
      <c r="C33" s="28"/>
      <c r="D33" s="28"/>
      <c r="E33" s="29"/>
      <c r="F33" s="28"/>
      <c r="G33" s="28" t="s">
        <v>7</v>
      </c>
      <c r="H33" s="31">
        <f>D33*E33</f>
        <v>0</v>
      </c>
      <c r="I33" s="32"/>
      <c r="J33" s="28"/>
      <c r="K33" s="33"/>
      <c r="L33" s="28"/>
      <c r="M33" s="30" t="s">
        <v>7</v>
      </c>
      <c r="N33" s="31">
        <f>J33*K33</f>
        <v>0</v>
      </c>
      <c r="O33" s="34" t="e">
        <f t="shared" si="5"/>
        <v>#DIV/0!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s="8" customFormat="1" ht="60.75" customHeight="1" x14ac:dyDescent="0.25">
      <c r="A34" s="50" t="s">
        <v>39</v>
      </c>
      <c r="B34" s="64"/>
      <c r="C34" s="36"/>
      <c r="D34" s="36"/>
      <c r="E34" s="51">
        <f>E30+E32</f>
        <v>0</v>
      </c>
      <c r="F34" s="52"/>
      <c r="G34" s="36"/>
      <c r="H34" s="53">
        <f>H30+H32</f>
        <v>0</v>
      </c>
      <c r="I34" s="39"/>
      <c r="J34" s="36"/>
      <c r="K34" s="54">
        <f>K30+K32</f>
        <v>0</v>
      </c>
      <c r="L34" s="52"/>
      <c r="M34" s="36"/>
      <c r="N34" s="53">
        <f>N30+N32</f>
        <v>0</v>
      </c>
      <c r="O34" s="41" t="e">
        <f t="shared" si="5"/>
        <v>#DIV/0!</v>
      </c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s="8" customFormat="1" ht="56.25" x14ac:dyDescent="0.25">
      <c r="A35" s="50" t="s">
        <v>40</v>
      </c>
      <c r="B35" s="64"/>
      <c r="C35" s="36"/>
      <c r="D35" s="36"/>
      <c r="E35" s="51">
        <f>E31+E33</f>
        <v>0</v>
      </c>
      <c r="F35" s="52"/>
      <c r="G35" s="36"/>
      <c r="H35" s="53">
        <f>H31+H33</f>
        <v>0</v>
      </c>
      <c r="I35" s="39"/>
      <c r="J35" s="36"/>
      <c r="K35" s="54">
        <f>K31+K33</f>
        <v>0</v>
      </c>
      <c r="L35" s="52"/>
      <c r="M35" s="36"/>
      <c r="N35" s="53">
        <f>N31+N33</f>
        <v>0</v>
      </c>
      <c r="O35" s="41" t="e">
        <f t="shared" si="5"/>
        <v>#DIV/0!</v>
      </c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32.1" customHeight="1" x14ac:dyDescent="0.25">
      <c r="A36" s="42" t="s">
        <v>12</v>
      </c>
      <c r="B36" s="65"/>
      <c r="C36" s="43"/>
      <c r="D36" s="43"/>
      <c r="E36" s="44"/>
      <c r="F36" s="45"/>
      <c r="G36" s="43"/>
      <c r="H36" s="46">
        <f>SUM(H30:H33)</f>
        <v>0</v>
      </c>
      <c r="I36" s="47"/>
      <c r="J36" s="43"/>
      <c r="K36" s="48"/>
      <c r="L36" s="45"/>
      <c r="M36" s="43"/>
      <c r="N36" s="46">
        <f>SUM(N30:N33)</f>
        <v>0</v>
      </c>
      <c r="O36" s="49" t="e">
        <f t="shared" si="5"/>
        <v>#DIV/0!</v>
      </c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8.75" x14ac:dyDescent="0.25">
      <c r="A37" s="73" t="s">
        <v>13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5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8.75" x14ac:dyDescent="0.25">
      <c r="A38" s="71" t="s">
        <v>5</v>
      </c>
      <c r="B38" s="63" t="s">
        <v>22</v>
      </c>
      <c r="C38" s="28"/>
      <c r="D38" s="28"/>
      <c r="E38" s="29"/>
      <c r="F38" s="28"/>
      <c r="G38" s="30" t="s">
        <v>7</v>
      </c>
      <c r="H38" s="31">
        <f>D38*E38</f>
        <v>0</v>
      </c>
      <c r="I38" s="32"/>
      <c r="J38" s="28"/>
      <c r="K38" s="33"/>
      <c r="L38" s="28"/>
      <c r="M38" s="30" t="s">
        <v>7</v>
      </c>
      <c r="N38" s="31">
        <f>J38*K38</f>
        <v>0</v>
      </c>
      <c r="O38" s="34" t="e">
        <f t="shared" ref="O38:O44" si="6">N38/H38</f>
        <v>#DIV/0!</v>
      </c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5.5" x14ac:dyDescent="0.25">
      <c r="A39" s="72"/>
      <c r="B39" s="63" t="s">
        <v>23</v>
      </c>
      <c r="C39" s="28"/>
      <c r="D39" s="28"/>
      <c r="E39" s="29">
        <f>F39*G39*7/1000</f>
        <v>0</v>
      </c>
      <c r="F39" s="28"/>
      <c r="G39" s="28"/>
      <c r="H39" s="31">
        <f>D39*E39</f>
        <v>0</v>
      </c>
      <c r="I39" s="32"/>
      <c r="J39" s="28"/>
      <c r="K39" s="29">
        <f>L39*M39*7/1000</f>
        <v>0</v>
      </c>
      <c r="L39" s="28"/>
      <c r="M39" s="28">
        <f>G39</f>
        <v>0</v>
      </c>
      <c r="N39" s="31">
        <f>J39*K39</f>
        <v>0</v>
      </c>
      <c r="O39" s="34" t="e">
        <f t="shared" si="6"/>
        <v>#DIV/0!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s="8" customFormat="1" ht="18.75" x14ac:dyDescent="0.25">
      <c r="A40" s="35" t="s">
        <v>35</v>
      </c>
      <c r="B40" s="64"/>
      <c r="C40" s="36"/>
      <c r="D40" s="36"/>
      <c r="E40" s="37">
        <f>E38+E39</f>
        <v>0</v>
      </c>
      <c r="F40" s="36"/>
      <c r="G40" s="36"/>
      <c r="H40" s="38">
        <f>H38+H39</f>
        <v>0</v>
      </c>
      <c r="I40" s="39"/>
      <c r="J40" s="36"/>
      <c r="K40" s="40">
        <f>K38+K39</f>
        <v>0</v>
      </c>
      <c r="L40" s="36"/>
      <c r="M40" s="36"/>
      <c r="N40" s="38">
        <f>N38+N39</f>
        <v>0</v>
      </c>
      <c r="O40" s="41" t="e">
        <f t="shared" si="6"/>
        <v>#DIV/0!</v>
      </c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ht="18.75" x14ac:dyDescent="0.25">
      <c r="A41" s="71" t="s">
        <v>6</v>
      </c>
      <c r="B41" s="63" t="s">
        <v>22</v>
      </c>
      <c r="C41" s="28"/>
      <c r="D41" s="28"/>
      <c r="E41" s="29"/>
      <c r="F41" s="28"/>
      <c r="G41" s="30" t="s">
        <v>7</v>
      </c>
      <c r="H41" s="31">
        <f>D41*E41</f>
        <v>0</v>
      </c>
      <c r="I41" s="32"/>
      <c r="J41" s="28"/>
      <c r="K41" s="33"/>
      <c r="L41" s="28"/>
      <c r="M41" s="30" t="s">
        <v>7</v>
      </c>
      <c r="N41" s="31">
        <f>J41*K41</f>
        <v>0</v>
      </c>
      <c r="O41" s="34" t="e">
        <f t="shared" si="6"/>
        <v>#DIV/0!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5.5" x14ac:dyDescent="0.25">
      <c r="A42" s="72"/>
      <c r="B42" s="63" t="s">
        <v>23</v>
      </c>
      <c r="C42" s="28"/>
      <c r="D42" s="28"/>
      <c r="E42" s="29">
        <f>F42*G42*7/1000</f>
        <v>0</v>
      </c>
      <c r="F42" s="28"/>
      <c r="G42" s="28"/>
      <c r="H42" s="31">
        <f>D42*E42</f>
        <v>0</v>
      </c>
      <c r="I42" s="32"/>
      <c r="J42" s="28"/>
      <c r="K42" s="29">
        <f>L42*M42*7/1000</f>
        <v>0</v>
      </c>
      <c r="L42" s="28"/>
      <c r="M42" s="28">
        <f>G42</f>
        <v>0</v>
      </c>
      <c r="N42" s="31">
        <f>J42*K42</f>
        <v>0</v>
      </c>
      <c r="O42" s="34" t="e">
        <f t="shared" si="6"/>
        <v>#DIV/0!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s="8" customFormat="1" ht="18.75" x14ac:dyDescent="0.25">
      <c r="A43" s="35" t="s">
        <v>36</v>
      </c>
      <c r="B43" s="64"/>
      <c r="C43" s="36"/>
      <c r="D43" s="36"/>
      <c r="E43" s="37">
        <f>E41+E42</f>
        <v>0</v>
      </c>
      <c r="F43" s="36"/>
      <c r="G43" s="36"/>
      <c r="H43" s="38">
        <f>H41+H42</f>
        <v>0</v>
      </c>
      <c r="I43" s="39"/>
      <c r="J43" s="36"/>
      <c r="K43" s="40">
        <f>K41+K42</f>
        <v>0</v>
      </c>
      <c r="L43" s="36"/>
      <c r="M43" s="36"/>
      <c r="N43" s="38">
        <f>N41+N42</f>
        <v>0</v>
      </c>
      <c r="O43" s="41" t="e">
        <f t="shared" si="6"/>
        <v>#DIV/0!</v>
      </c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ht="32.1" customHeight="1" x14ac:dyDescent="0.25">
      <c r="A44" s="42" t="s">
        <v>14</v>
      </c>
      <c r="B44" s="65"/>
      <c r="C44" s="43"/>
      <c r="D44" s="43"/>
      <c r="E44" s="44">
        <f>E40+E43</f>
        <v>0</v>
      </c>
      <c r="F44" s="45"/>
      <c r="G44" s="43"/>
      <c r="H44" s="45">
        <f>H40+H43</f>
        <v>0</v>
      </c>
      <c r="I44" s="47"/>
      <c r="J44" s="43"/>
      <c r="K44" s="48">
        <f>K40+K43</f>
        <v>0</v>
      </c>
      <c r="L44" s="45"/>
      <c r="M44" s="43"/>
      <c r="N44" s="45">
        <f>N40+N43</f>
        <v>0</v>
      </c>
      <c r="O44" s="49" t="e">
        <f t="shared" si="6"/>
        <v>#DIV/0!</v>
      </c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8.75" x14ac:dyDescent="0.25">
      <c r="A45" s="73" t="s">
        <v>15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5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5.5" x14ac:dyDescent="0.25">
      <c r="A46" s="71" t="s">
        <v>61</v>
      </c>
      <c r="B46" s="63" t="s">
        <v>16</v>
      </c>
      <c r="C46" s="28">
        <v>3.67</v>
      </c>
      <c r="D46" s="28">
        <f>C46</f>
        <v>3.67</v>
      </c>
      <c r="E46" s="29">
        <v>2683.1179999999999</v>
      </c>
      <c r="F46" s="28"/>
      <c r="G46" s="30" t="s">
        <v>7</v>
      </c>
      <c r="H46" s="31">
        <f t="shared" ref="H46:H51" si="7">D46*E46</f>
        <v>9847.04306</v>
      </c>
      <c r="I46" s="32">
        <f t="shared" ref="I46:I50" si="8">ROUND(C46*1.126,2)</f>
        <v>4.13</v>
      </c>
      <c r="J46" s="28">
        <f>I46</f>
        <v>4.13</v>
      </c>
      <c r="K46" s="33">
        <f t="shared" ref="K46:K51" si="9">E46</f>
        <v>2683.1179999999999</v>
      </c>
      <c r="L46" s="28"/>
      <c r="M46" s="30" t="s">
        <v>7</v>
      </c>
      <c r="N46" s="31">
        <f t="shared" ref="N46:N51" si="10">J46*K46</f>
        <v>11081.277339999999</v>
      </c>
      <c r="O46" s="34">
        <f t="shared" ref="O46:O52" si="11">N46/H46</f>
        <v>1.1253405994550407</v>
      </c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5.5" x14ac:dyDescent="0.25">
      <c r="A47" s="76"/>
      <c r="B47" s="63" t="s">
        <v>17</v>
      </c>
      <c r="C47" s="28">
        <v>4.22</v>
      </c>
      <c r="D47" s="28">
        <f t="shared" ref="D47:D51" si="12">C47</f>
        <v>4.22</v>
      </c>
      <c r="E47" s="29">
        <v>12.297000000000001</v>
      </c>
      <c r="F47" s="28"/>
      <c r="G47" s="30" t="s">
        <v>7</v>
      </c>
      <c r="H47" s="31">
        <f t="shared" si="7"/>
        <v>51.893340000000002</v>
      </c>
      <c r="I47" s="32">
        <f t="shared" si="8"/>
        <v>4.75</v>
      </c>
      <c r="J47" s="28">
        <f t="shared" ref="J47:J51" si="13">I47</f>
        <v>4.75</v>
      </c>
      <c r="K47" s="33">
        <f t="shared" si="9"/>
        <v>12.297000000000001</v>
      </c>
      <c r="L47" s="28"/>
      <c r="M47" s="30" t="s">
        <v>7</v>
      </c>
      <c r="N47" s="31">
        <f t="shared" si="10"/>
        <v>58.41075</v>
      </c>
      <c r="O47" s="34">
        <f t="shared" si="11"/>
        <v>1.1255924170616114</v>
      </c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25.5" x14ac:dyDescent="0.25">
      <c r="A48" s="76"/>
      <c r="B48" s="63" t="s">
        <v>18</v>
      </c>
      <c r="C48" s="28">
        <v>2.21</v>
      </c>
      <c r="D48" s="28">
        <f t="shared" si="12"/>
        <v>2.21</v>
      </c>
      <c r="E48" s="29">
        <v>7.0709999999999997</v>
      </c>
      <c r="F48" s="28"/>
      <c r="G48" s="30" t="s">
        <v>7</v>
      </c>
      <c r="H48" s="31">
        <f t="shared" si="7"/>
        <v>15.626909999999999</v>
      </c>
      <c r="I48" s="32">
        <v>2.48</v>
      </c>
      <c r="J48" s="28">
        <f t="shared" si="13"/>
        <v>2.48</v>
      </c>
      <c r="K48" s="33">
        <f t="shared" si="9"/>
        <v>7.0709999999999997</v>
      </c>
      <c r="L48" s="28"/>
      <c r="M48" s="30" t="s">
        <v>7</v>
      </c>
      <c r="N48" s="31">
        <f t="shared" si="10"/>
        <v>17.536079999999998</v>
      </c>
      <c r="O48" s="34">
        <f t="shared" si="11"/>
        <v>1.1221719457013575</v>
      </c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25.5" x14ac:dyDescent="0.25">
      <c r="A49" s="76"/>
      <c r="B49" s="63" t="s">
        <v>19</v>
      </c>
      <c r="C49" s="28">
        <v>4.78</v>
      </c>
      <c r="D49" s="28">
        <f t="shared" si="12"/>
        <v>4.78</v>
      </c>
      <c r="E49" s="29">
        <v>0.188</v>
      </c>
      <c r="F49" s="28"/>
      <c r="G49" s="30" t="s">
        <v>7</v>
      </c>
      <c r="H49" s="31">
        <f t="shared" si="7"/>
        <v>0.89863999999999999</v>
      </c>
      <c r="I49" s="32">
        <f t="shared" si="8"/>
        <v>5.38</v>
      </c>
      <c r="J49" s="28">
        <f t="shared" si="13"/>
        <v>5.38</v>
      </c>
      <c r="K49" s="33">
        <f t="shared" si="9"/>
        <v>0.188</v>
      </c>
      <c r="L49" s="28"/>
      <c r="M49" s="30" t="s">
        <v>7</v>
      </c>
      <c r="N49" s="31">
        <f t="shared" si="10"/>
        <v>1.0114399999999999</v>
      </c>
      <c r="O49" s="34">
        <f t="shared" si="11"/>
        <v>1.1255230125523012</v>
      </c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38.25" x14ac:dyDescent="0.25">
      <c r="A50" s="76"/>
      <c r="B50" s="63" t="s">
        <v>20</v>
      </c>
      <c r="C50" s="28">
        <v>3.67</v>
      </c>
      <c r="D50" s="28">
        <f t="shared" si="12"/>
        <v>3.67</v>
      </c>
      <c r="E50" s="29">
        <v>0.28399999999999997</v>
      </c>
      <c r="F50" s="28"/>
      <c r="G50" s="30" t="s">
        <v>7</v>
      </c>
      <c r="H50" s="31">
        <f t="shared" si="7"/>
        <v>1.0422799999999999</v>
      </c>
      <c r="I50" s="32">
        <f t="shared" si="8"/>
        <v>4.13</v>
      </c>
      <c r="J50" s="28">
        <f t="shared" si="13"/>
        <v>4.13</v>
      </c>
      <c r="K50" s="33">
        <f t="shared" si="9"/>
        <v>0.28399999999999997</v>
      </c>
      <c r="L50" s="28"/>
      <c r="M50" s="30" t="s">
        <v>7</v>
      </c>
      <c r="N50" s="31">
        <f t="shared" si="10"/>
        <v>1.17292</v>
      </c>
      <c r="O50" s="34">
        <f t="shared" si="11"/>
        <v>1.1253405994550409</v>
      </c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25.5" x14ac:dyDescent="0.25">
      <c r="A51" s="72"/>
      <c r="B51" s="63" t="s">
        <v>21</v>
      </c>
      <c r="C51" s="28">
        <v>2.21</v>
      </c>
      <c r="D51" s="28">
        <f t="shared" si="12"/>
        <v>2.21</v>
      </c>
      <c r="E51" s="29">
        <v>0.33600000000000002</v>
      </c>
      <c r="F51" s="28"/>
      <c r="G51" s="30" t="s">
        <v>7</v>
      </c>
      <c r="H51" s="31">
        <f t="shared" si="7"/>
        <v>0.74256</v>
      </c>
      <c r="I51" s="32">
        <v>2.48</v>
      </c>
      <c r="J51" s="28">
        <f t="shared" si="13"/>
        <v>2.48</v>
      </c>
      <c r="K51" s="33">
        <f t="shared" si="9"/>
        <v>0.33600000000000002</v>
      </c>
      <c r="L51" s="28"/>
      <c r="M51" s="30" t="s">
        <v>7</v>
      </c>
      <c r="N51" s="31">
        <f t="shared" si="10"/>
        <v>0.83328000000000002</v>
      </c>
      <c r="O51" s="34">
        <f t="shared" si="11"/>
        <v>1.1221719457013575</v>
      </c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46.5" customHeight="1" x14ac:dyDescent="0.25">
      <c r="A52" s="42" t="s">
        <v>24</v>
      </c>
      <c r="B52" s="65"/>
      <c r="C52" s="43"/>
      <c r="D52" s="43"/>
      <c r="E52" s="44">
        <f>SUM(E46:E51)</f>
        <v>2703.2939999999999</v>
      </c>
      <c r="F52" s="45"/>
      <c r="G52" s="43"/>
      <c r="H52" s="46">
        <f>SUM(H46:H51)</f>
        <v>9917.2467900000011</v>
      </c>
      <c r="I52" s="47"/>
      <c r="J52" s="43"/>
      <c r="K52" s="48">
        <f>SUM(K46:K51)</f>
        <v>2703.2939999999999</v>
      </c>
      <c r="L52" s="45"/>
      <c r="M52" s="43"/>
      <c r="N52" s="46">
        <f>SUM(N46:N51)</f>
        <v>11160.24181</v>
      </c>
      <c r="O52" s="49">
        <f t="shared" si="11"/>
        <v>1.1253367034541648</v>
      </c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33" customHeight="1" x14ac:dyDescent="0.25">
      <c r="A53" s="73" t="s">
        <v>25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5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26.25" customHeight="1" x14ac:dyDescent="0.25">
      <c r="A54" s="76" t="s">
        <v>67</v>
      </c>
      <c r="B54" s="63" t="s">
        <v>51</v>
      </c>
      <c r="C54" s="28">
        <v>8.3000000000000007</v>
      </c>
      <c r="D54" s="28">
        <f t="shared" ref="D54:D55" si="14">C54</f>
        <v>8.3000000000000007</v>
      </c>
      <c r="E54" s="29">
        <v>7.2670000000000003</v>
      </c>
      <c r="F54" s="28"/>
      <c r="G54" s="30" t="s">
        <v>7</v>
      </c>
      <c r="H54" s="31">
        <f t="shared" ref="H54:H59" si="15">D54*E54</f>
        <v>60.316100000000006</v>
      </c>
      <c r="I54" s="32">
        <f>ROUND(C54*1.103,2)</f>
        <v>9.15</v>
      </c>
      <c r="J54" s="28">
        <f t="shared" ref="J54:J56" si="16">I54</f>
        <v>9.15</v>
      </c>
      <c r="K54" s="33">
        <f>E54</f>
        <v>7.2670000000000003</v>
      </c>
      <c r="L54" s="28"/>
      <c r="M54" s="30" t="s">
        <v>7</v>
      </c>
      <c r="N54" s="31">
        <f t="shared" ref="N54:N59" si="17">J54*K54</f>
        <v>66.493050000000011</v>
      </c>
      <c r="O54" s="34">
        <f t="shared" ref="O54:O60" si="18">N54/H54</f>
        <v>1.102409638554217</v>
      </c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27" customHeight="1" x14ac:dyDescent="0.25">
      <c r="A55" s="76"/>
      <c r="B55" s="63" t="s">
        <v>52</v>
      </c>
      <c r="C55" s="28">
        <v>8.19</v>
      </c>
      <c r="D55" s="28">
        <f t="shared" si="14"/>
        <v>8.19</v>
      </c>
      <c r="E55" s="29">
        <v>3.8420000000000001</v>
      </c>
      <c r="F55" s="28"/>
      <c r="G55" s="30" t="s">
        <v>7</v>
      </c>
      <c r="H55" s="31">
        <f t="shared" si="15"/>
        <v>31.465979999999998</v>
      </c>
      <c r="I55" s="32">
        <v>9.02</v>
      </c>
      <c r="J55" s="28">
        <f t="shared" si="16"/>
        <v>9.02</v>
      </c>
      <c r="K55" s="33">
        <f>E55</f>
        <v>3.8420000000000001</v>
      </c>
      <c r="L55" s="28"/>
      <c r="M55" s="30" t="s">
        <v>7</v>
      </c>
      <c r="N55" s="31">
        <f t="shared" si="17"/>
        <v>34.65484</v>
      </c>
      <c r="O55" s="34">
        <f t="shared" si="18"/>
        <v>1.1013431013431014</v>
      </c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22.5" customHeight="1" x14ac:dyDescent="0.25">
      <c r="A56" s="76"/>
      <c r="B56" s="63" t="s">
        <v>53</v>
      </c>
      <c r="C56" s="28">
        <v>8.0500000000000007</v>
      </c>
      <c r="D56" s="28">
        <f>C56</f>
        <v>8.0500000000000007</v>
      </c>
      <c r="E56" s="29">
        <v>3294.4639999999999</v>
      </c>
      <c r="F56" s="28"/>
      <c r="G56" s="30" t="s">
        <v>7</v>
      </c>
      <c r="H56" s="31">
        <f t="shared" si="15"/>
        <v>26520.435200000004</v>
      </c>
      <c r="I56" s="32">
        <v>8.8659999999999997</v>
      </c>
      <c r="J56" s="28">
        <f t="shared" si="16"/>
        <v>8.8659999999999997</v>
      </c>
      <c r="K56" s="33">
        <f>E56</f>
        <v>3294.4639999999999</v>
      </c>
      <c r="L56" s="28"/>
      <c r="M56" s="30" t="s">
        <v>7</v>
      </c>
      <c r="N56" s="31">
        <f t="shared" si="17"/>
        <v>29208.717823999999</v>
      </c>
      <c r="O56" s="34">
        <f t="shared" si="18"/>
        <v>1.1013664596273289</v>
      </c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32.1" customHeight="1" x14ac:dyDescent="0.25">
      <c r="A57" s="76"/>
      <c r="B57" s="63" t="s">
        <v>27</v>
      </c>
      <c r="C57" s="28">
        <v>8.3000000000000007</v>
      </c>
      <c r="D57" s="28">
        <f>C57</f>
        <v>8.3000000000000007</v>
      </c>
      <c r="E57" s="29">
        <f>F57*G57*12/1000</f>
        <v>3.7440000000000002</v>
      </c>
      <c r="F57" s="28">
        <v>13</v>
      </c>
      <c r="G57" s="28">
        <v>24</v>
      </c>
      <c r="H57" s="31">
        <f t="shared" si="15"/>
        <v>31.075200000000006</v>
      </c>
      <c r="I57" s="32">
        <f>ROUND(C57*1.103,2)</f>
        <v>9.15</v>
      </c>
      <c r="J57" s="28">
        <f>I57</f>
        <v>9.15</v>
      </c>
      <c r="K57" s="29">
        <f>L57*M57*12/1000</f>
        <v>3.7440000000000002</v>
      </c>
      <c r="L57" s="28">
        <v>13</v>
      </c>
      <c r="M57" s="28">
        <f>G57</f>
        <v>24</v>
      </c>
      <c r="N57" s="31">
        <f t="shared" si="17"/>
        <v>34.257600000000004</v>
      </c>
      <c r="O57" s="34">
        <f t="shared" si="18"/>
        <v>1.1024096385542168</v>
      </c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32.1" customHeight="1" x14ac:dyDescent="0.25">
      <c r="A58" s="76"/>
      <c r="B58" s="63" t="s">
        <v>26</v>
      </c>
      <c r="C58" s="28">
        <v>8.19</v>
      </c>
      <c r="D58" s="28">
        <f>C58</f>
        <v>8.19</v>
      </c>
      <c r="E58" s="29">
        <f>F58*G58*12/1000</f>
        <v>2.3788800000000001</v>
      </c>
      <c r="F58" s="28">
        <v>16.52</v>
      </c>
      <c r="G58" s="28">
        <v>12</v>
      </c>
      <c r="H58" s="31">
        <f t="shared" si="15"/>
        <v>19.483027199999999</v>
      </c>
      <c r="I58" s="32">
        <v>9.02</v>
      </c>
      <c r="J58" s="28">
        <f>I58</f>
        <v>9.02</v>
      </c>
      <c r="K58" s="29">
        <f>L58*M58*12/1000</f>
        <v>2.3788800000000001</v>
      </c>
      <c r="L58" s="28">
        <v>16.52</v>
      </c>
      <c r="M58" s="28">
        <f>G58</f>
        <v>12</v>
      </c>
      <c r="N58" s="31">
        <f t="shared" si="17"/>
        <v>21.4574976</v>
      </c>
      <c r="O58" s="34">
        <f t="shared" si="18"/>
        <v>1.1013431013431014</v>
      </c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32.1" customHeight="1" x14ac:dyDescent="0.25">
      <c r="A59" s="72"/>
      <c r="B59" s="63" t="s">
        <v>28</v>
      </c>
      <c r="C59" s="28">
        <v>8.0500000000000007</v>
      </c>
      <c r="D59" s="28">
        <f>C59</f>
        <v>8.0500000000000007</v>
      </c>
      <c r="E59" s="29">
        <f>F59*G59*7/1000</f>
        <v>292.64533199999994</v>
      </c>
      <c r="F59" s="28">
        <v>12.4</v>
      </c>
      <c r="G59" s="28">
        <v>3371.49</v>
      </c>
      <c r="H59" s="31">
        <f t="shared" si="15"/>
        <v>2355.7949225999996</v>
      </c>
      <c r="I59" s="32">
        <v>8.8659999999999997</v>
      </c>
      <c r="J59" s="28">
        <f>I59</f>
        <v>8.8659999999999997</v>
      </c>
      <c r="K59" s="29">
        <f>L59*M59*7/1000</f>
        <v>292.64533199999994</v>
      </c>
      <c r="L59" s="28">
        <v>12.4</v>
      </c>
      <c r="M59" s="28">
        <f>G59</f>
        <v>3371.49</v>
      </c>
      <c r="N59" s="31">
        <f t="shared" si="17"/>
        <v>2594.5935135119994</v>
      </c>
      <c r="O59" s="34">
        <f t="shared" si="18"/>
        <v>1.1013664596273292</v>
      </c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56.25" x14ac:dyDescent="0.25">
      <c r="A60" s="42" t="s">
        <v>29</v>
      </c>
      <c r="B60" s="65"/>
      <c r="C60" s="43"/>
      <c r="D60" s="43"/>
      <c r="E60" s="44">
        <f>SUM(E54:E59)</f>
        <v>3604.3412120000003</v>
      </c>
      <c r="F60" s="45"/>
      <c r="G60" s="43"/>
      <c r="H60" s="46">
        <f>SUM(H54:H59)</f>
        <v>29018.570429800002</v>
      </c>
      <c r="I60" s="47"/>
      <c r="J60" s="43"/>
      <c r="K60" s="48">
        <f>SUM(K54:K59)</f>
        <v>3604.3412120000003</v>
      </c>
      <c r="L60" s="45"/>
      <c r="M60" s="43"/>
      <c r="N60" s="46">
        <f>SUM(N54:N59)</f>
        <v>31960.174325111999</v>
      </c>
      <c r="O60" s="49">
        <f t="shared" si="18"/>
        <v>1.1013697040117172</v>
      </c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8.75" x14ac:dyDescent="0.25">
      <c r="A61" s="73" t="s">
        <v>48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5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8.75" x14ac:dyDescent="0.25">
      <c r="A62" s="55" t="s">
        <v>5</v>
      </c>
      <c r="B62" s="63"/>
      <c r="C62" s="28"/>
      <c r="D62" s="28">
        <f>C62</f>
        <v>0</v>
      </c>
      <c r="E62" s="29"/>
      <c r="F62" s="30" t="s">
        <v>7</v>
      </c>
      <c r="G62" s="30" t="s">
        <v>7</v>
      </c>
      <c r="H62" s="31">
        <f>D62*E62</f>
        <v>0</v>
      </c>
      <c r="I62" s="28"/>
      <c r="J62" s="28">
        <f>I62</f>
        <v>0</v>
      </c>
      <c r="K62" s="33">
        <f>E62</f>
        <v>0</v>
      </c>
      <c r="L62" s="30" t="s">
        <v>7</v>
      </c>
      <c r="M62" s="30" t="s">
        <v>7</v>
      </c>
      <c r="N62" s="31">
        <f>J62*K62</f>
        <v>0</v>
      </c>
      <c r="O62" s="34" t="e">
        <f>N62/H62</f>
        <v>#DIV/0!</v>
      </c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8.75" hidden="1" x14ac:dyDescent="0.25">
      <c r="A63" s="55" t="s">
        <v>6</v>
      </c>
      <c r="B63" s="63" t="s">
        <v>22</v>
      </c>
      <c r="C63" s="28"/>
      <c r="D63" s="28">
        <f>C63</f>
        <v>0</v>
      </c>
      <c r="E63" s="29"/>
      <c r="F63" s="28"/>
      <c r="G63" s="30" t="s">
        <v>7</v>
      </c>
      <c r="H63" s="31">
        <f>D63*E63</f>
        <v>0</v>
      </c>
      <c r="I63" s="28"/>
      <c r="J63" s="28">
        <f>I63</f>
        <v>0</v>
      </c>
      <c r="K63" s="33">
        <f>E63</f>
        <v>0</v>
      </c>
      <c r="L63" s="28"/>
      <c r="M63" s="30" t="s">
        <v>7</v>
      </c>
      <c r="N63" s="31">
        <f>J63*K63</f>
        <v>0</v>
      </c>
      <c r="O63" s="34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75" x14ac:dyDescent="0.25">
      <c r="A64" s="42" t="s">
        <v>30</v>
      </c>
      <c r="B64" s="65"/>
      <c r="C64" s="43"/>
      <c r="D64" s="43"/>
      <c r="E64" s="44">
        <f>SUM(E62:E63)</f>
        <v>0</v>
      </c>
      <c r="F64" s="45"/>
      <c r="G64" s="43"/>
      <c r="H64" s="46">
        <f>SUM(H62:H63)</f>
        <v>0</v>
      </c>
      <c r="I64" s="47"/>
      <c r="J64" s="43"/>
      <c r="K64" s="48">
        <f>SUM(K62:K63)</f>
        <v>0</v>
      </c>
      <c r="L64" s="45"/>
      <c r="M64" s="43"/>
      <c r="N64" s="46">
        <f>SUM(N62:N63)</f>
        <v>0</v>
      </c>
      <c r="O64" s="49" t="e">
        <f>N64/H64</f>
        <v>#DIV/0!</v>
      </c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8.75" x14ac:dyDescent="0.25">
      <c r="A65" s="73" t="s">
        <v>49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5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8.75" x14ac:dyDescent="0.25">
      <c r="A66" s="104" t="s">
        <v>68</v>
      </c>
      <c r="B66" s="105" t="s">
        <v>62</v>
      </c>
      <c r="C66" s="28">
        <v>5069</v>
      </c>
      <c r="D66" s="28">
        <f>C66</f>
        <v>5069</v>
      </c>
      <c r="E66" s="29">
        <v>0.85</v>
      </c>
      <c r="F66" s="30" t="s">
        <v>7</v>
      </c>
      <c r="G66" s="30" t="s">
        <v>7</v>
      </c>
      <c r="H66" s="31">
        <f>D66*E66</f>
        <v>4308.6499999999996</v>
      </c>
      <c r="I66" s="28">
        <f>C66</f>
        <v>5069</v>
      </c>
      <c r="J66" s="28">
        <f>I66</f>
        <v>5069</v>
      </c>
      <c r="K66" s="33">
        <f>E66</f>
        <v>0.85</v>
      </c>
      <c r="L66" s="30" t="s">
        <v>7</v>
      </c>
      <c r="M66" s="30" t="s">
        <v>7</v>
      </c>
      <c r="N66" s="31">
        <f>J66*K66</f>
        <v>4308.6499999999996</v>
      </c>
      <c r="O66" s="34">
        <f>N66/H66</f>
        <v>1</v>
      </c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8.75" x14ac:dyDescent="0.25">
      <c r="A67" s="104" t="s">
        <v>69</v>
      </c>
      <c r="B67" s="105" t="s">
        <v>63</v>
      </c>
      <c r="C67" s="28">
        <v>6269</v>
      </c>
      <c r="D67" s="28">
        <f>C67</f>
        <v>6269</v>
      </c>
      <c r="E67" s="29">
        <v>0.29420000000000002</v>
      </c>
      <c r="F67" s="30" t="s">
        <v>7</v>
      </c>
      <c r="G67" s="30" t="s">
        <v>7</v>
      </c>
      <c r="H67" s="31">
        <f>D67*E67</f>
        <v>1844.3398000000002</v>
      </c>
      <c r="I67" s="28">
        <f>C67</f>
        <v>6269</v>
      </c>
      <c r="J67" s="28">
        <f>I67</f>
        <v>6269</v>
      </c>
      <c r="K67" s="33">
        <f>E67</f>
        <v>0.29420000000000002</v>
      </c>
      <c r="L67" s="30" t="s">
        <v>7</v>
      </c>
      <c r="M67" s="30" t="s">
        <v>7</v>
      </c>
      <c r="N67" s="31">
        <f>J67*K67</f>
        <v>1844.3398000000002</v>
      </c>
      <c r="O67" s="34">
        <f>N67/H67</f>
        <v>1</v>
      </c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75" x14ac:dyDescent="0.25">
      <c r="A68" s="42" t="s">
        <v>30</v>
      </c>
      <c r="B68" s="65"/>
      <c r="C68" s="43"/>
      <c r="D68" s="43"/>
      <c r="E68" s="44">
        <f>SUM(E66:E67)</f>
        <v>1.1442000000000001</v>
      </c>
      <c r="F68" s="45"/>
      <c r="G68" s="43"/>
      <c r="H68" s="46">
        <f>SUM(H66:H67)</f>
        <v>6152.9897999999994</v>
      </c>
      <c r="I68" s="47"/>
      <c r="J68" s="43"/>
      <c r="K68" s="48">
        <f>SUM(K66:K67)</f>
        <v>1.1442000000000001</v>
      </c>
      <c r="L68" s="45"/>
      <c r="M68" s="43"/>
      <c r="N68" s="46">
        <f>SUM(N66:N67)</f>
        <v>6152.9897999999994</v>
      </c>
      <c r="O68" s="49">
        <f>N68/H68</f>
        <v>1</v>
      </c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8.75" x14ac:dyDescent="0.25">
      <c r="A69" s="73" t="s">
        <v>50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5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8.75" x14ac:dyDescent="0.25">
      <c r="A70" s="106" t="s">
        <v>64</v>
      </c>
      <c r="B70" s="63" t="s">
        <v>44</v>
      </c>
      <c r="C70" s="28"/>
      <c r="D70" s="28"/>
      <c r="E70" s="29">
        <f>F70*G70/1000</f>
        <v>0</v>
      </c>
      <c r="F70" s="28"/>
      <c r="G70" s="28"/>
      <c r="H70" s="31">
        <f>D70*E70</f>
        <v>0</v>
      </c>
      <c r="I70" s="32">
        <f>ROUNDDOWN(C70*1.058,2)</f>
        <v>0</v>
      </c>
      <c r="J70" s="28">
        <f>ROUNDDOWN(D70*1.119,2)</f>
        <v>0</v>
      </c>
      <c r="K70" s="29">
        <f>L70*M70/1000</f>
        <v>0</v>
      </c>
      <c r="L70" s="28">
        <f>F70</f>
        <v>0</v>
      </c>
      <c r="M70" s="28">
        <f>G70</f>
        <v>0</v>
      </c>
      <c r="N70" s="31">
        <f>J70*K70</f>
        <v>0</v>
      </c>
      <c r="O70" s="34" t="e">
        <f>N70/H70</f>
        <v>#DIV/0!</v>
      </c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8.75" x14ac:dyDescent="0.25">
      <c r="A71" s="107"/>
      <c r="B71" s="63" t="s">
        <v>45</v>
      </c>
      <c r="C71" s="28">
        <v>991.29</v>
      </c>
      <c r="D71" s="28">
        <v>663.63</v>
      </c>
      <c r="E71" s="29">
        <f>F71*G71/1000</f>
        <v>7.7764160000000002</v>
      </c>
      <c r="F71" s="28">
        <v>1.996</v>
      </c>
      <c r="G71" s="28">
        <v>3896</v>
      </c>
      <c r="H71" s="31">
        <f>D71*E71</f>
        <v>5160.66295008</v>
      </c>
      <c r="I71" s="32">
        <v>967.66</v>
      </c>
      <c r="J71" s="28">
        <f>ROUNDDOWN(D71*1.096,2)</f>
        <v>727.33</v>
      </c>
      <c r="K71" s="29">
        <f>L71*M71/1000</f>
        <v>7.7764160000000002</v>
      </c>
      <c r="L71" s="28">
        <f>F71</f>
        <v>1.996</v>
      </c>
      <c r="M71" s="28">
        <f>G71</f>
        <v>3896</v>
      </c>
      <c r="N71" s="31">
        <f>J71*K71</f>
        <v>5656.0206492800007</v>
      </c>
      <c r="O71" s="34">
        <f>N71/H71</f>
        <v>1.0959872217952777</v>
      </c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37.5" x14ac:dyDescent="0.25">
      <c r="A72" s="42" t="s">
        <v>31</v>
      </c>
      <c r="B72" s="65"/>
      <c r="C72" s="43"/>
      <c r="D72" s="43"/>
      <c r="E72" s="44">
        <f>SUM(E70:E71)</f>
        <v>7.7764160000000002</v>
      </c>
      <c r="F72" s="45"/>
      <c r="G72" s="43"/>
      <c r="H72" s="46">
        <f>SUM(H70:H71)</f>
        <v>5160.66295008</v>
      </c>
      <c r="I72" s="47"/>
      <c r="J72" s="43"/>
      <c r="K72" s="48">
        <f>SUM(K70:K71)</f>
        <v>7.7764160000000002</v>
      </c>
      <c r="L72" s="45"/>
      <c r="M72" s="43"/>
      <c r="N72" s="46">
        <f>SUM(N70:N71)</f>
        <v>5656.0206492800007</v>
      </c>
      <c r="O72" s="49">
        <f>N72/H72</f>
        <v>1.0959872217952777</v>
      </c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57" thickBot="1" x14ac:dyDescent="0.3">
      <c r="A73" s="56" t="s">
        <v>32</v>
      </c>
      <c r="B73" s="66"/>
      <c r="C73" s="57"/>
      <c r="D73" s="57"/>
      <c r="E73" s="58"/>
      <c r="F73" s="57"/>
      <c r="G73" s="57"/>
      <c r="H73" s="59">
        <f>H18+H28++H36+H44+H52+H60+H64+H68+H72</f>
        <v>59736.095840679998</v>
      </c>
      <c r="I73" s="60"/>
      <c r="J73" s="57"/>
      <c r="K73" s="61"/>
      <c r="L73" s="57"/>
      <c r="M73" s="57"/>
      <c r="N73" s="59">
        <f>N18+N28++N36+N44+N52+N60+N64+N68+N72</f>
        <v>65326.611319992</v>
      </c>
      <c r="O73" s="62">
        <f>N73/H73</f>
        <v>1.0935868908176098</v>
      </c>
    </row>
    <row r="74" spans="1:25" x14ac:dyDescent="0.25">
      <c r="A74" s="9"/>
      <c r="B74" s="68"/>
      <c r="C74" s="4"/>
      <c r="D74" s="4"/>
      <c r="E74" s="15"/>
      <c r="F74" s="4"/>
      <c r="G74" s="4"/>
      <c r="H74" s="5"/>
      <c r="I74" s="4"/>
      <c r="J74" s="4"/>
      <c r="K74" s="18"/>
      <c r="L74" s="4"/>
      <c r="M74" s="4"/>
      <c r="N74" s="5"/>
      <c r="O74" s="6"/>
    </row>
    <row r="77" spans="1:25" x14ac:dyDescent="0.25">
      <c r="A77" s="3" t="s">
        <v>34</v>
      </c>
    </row>
    <row r="78" spans="1:25" x14ac:dyDescent="0.25">
      <c r="E78" s="16" t="s">
        <v>33</v>
      </c>
    </row>
    <row r="79" spans="1:25" x14ac:dyDescent="0.25">
      <c r="K79" s="3"/>
    </row>
  </sheetData>
  <autoFilter ref="A8:Y74"/>
  <mergeCells count="38">
    <mergeCell ref="A2:O2"/>
    <mergeCell ref="A1:O1"/>
    <mergeCell ref="B4:B7"/>
    <mergeCell ref="A4:A7"/>
    <mergeCell ref="H5:H7"/>
    <mergeCell ref="N5:N7"/>
    <mergeCell ref="I4:N4"/>
    <mergeCell ref="I5:I7"/>
    <mergeCell ref="J5:J7"/>
    <mergeCell ref="K5:M5"/>
    <mergeCell ref="K6:K7"/>
    <mergeCell ref="C4:H4"/>
    <mergeCell ref="E5:G5"/>
    <mergeCell ref="C5:C7"/>
    <mergeCell ref="E6:E7"/>
    <mergeCell ref="O4:O7"/>
    <mergeCell ref="F6:G6"/>
    <mergeCell ref="D5:D7"/>
    <mergeCell ref="A38:A39"/>
    <mergeCell ref="A41:A42"/>
    <mergeCell ref="A9:O9"/>
    <mergeCell ref="A10:A12"/>
    <mergeCell ref="A14:A16"/>
    <mergeCell ref="A19:O19"/>
    <mergeCell ref="A20:A22"/>
    <mergeCell ref="A24:A26"/>
    <mergeCell ref="A29:O29"/>
    <mergeCell ref="A30:A31"/>
    <mergeCell ref="A32:A33"/>
    <mergeCell ref="A37:O37"/>
    <mergeCell ref="A54:A59"/>
    <mergeCell ref="A45:O45"/>
    <mergeCell ref="A46:A51"/>
    <mergeCell ref="A53:O53"/>
    <mergeCell ref="A61:O61"/>
    <mergeCell ref="A65:O65"/>
    <mergeCell ref="A69:O69"/>
    <mergeCell ref="A70:A71"/>
  </mergeCells>
  <pageMargins left="0.51181102362204722" right="0.31496062992125984" top="0.55118110236220474" bottom="0.35433070866141736" header="0" footer="0"/>
  <pageSetup paperSize="9" scale="5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Gniteeva</dc:creator>
  <cp:lastModifiedBy>Админ</cp:lastModifiedBy>
  <cp:lastPrinted>2019-09-12T09:13:36Z</cp:lastPrinted>
  <dcterms:created xsi:type="dcterms:W3CDTF">2019-09-09T08:13:25Z</dcterms:created>
  <dcterms:modified xsi:type="dcterms:W3CDTF">2024-12-18T12:08:36Z</dcterms:modified>
</cp:coreProperties>
</file>