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475" windowHeight="10935"/>
  </bookViews>
  <sheets>
    <sheet name="СРЕД год" sheetId="1" r:id="rId1"/>
  </sheets>
  <definedNames>
    <definedName name="_xlnm._FilterDatabase" localSheetId="0" hidden="1">'СРЕД год'!$A$8:$AC$80</definedName>
    <definedName name="_xlnm.Print_Area" localSheetId="0">'СРЕД год'!$A$2:$S$80</definedName>
  </definedNames>
  <calcPr calcId="145621"/>
</workbook>
</file>

<file path=xl/calcChain.xml><?xml version="1.0" encoding="utf-8"?>
<calcChain xmlns="http://schemas.openxmlformats.org/spreadsheetml/2006/main">
  <c r="M70" i="1" l="1"/>
  <c r="R69" i="1"/>
  <c r="L69" i="1"/>
  <c r="R68" i="1"/>
  <c r="R70" i="1" s="1"/>
  <c r="L68" i="1"/>
  <c r="L61" i="1" l="1"/>
  <c r="Q73" i="1" l="1"/>
  <c r="O73" i="1"/>
  <c r="N73" i="1" s="1"/>
  <c r="M73" i="1" s="1"/>
  <c r="R73" i="1" s="1"/>
  <c r="S73" i="1" s="1"/>
  <c r="F73" i="1"/>
  <c r="E73" i="1" s="1"/>
  <c r="J73" i="1" s="1"/>
  <c r="Q72" i="1"/>
  <c r="O72" i="1"/>
  <c r="N72" i="1"/>
  <c r="M72" i="1" s="1"/>
  <c r="R72" i="1" s="1"/>
  <c r="F72" i="1"/>
  <c r="E72" i="1"/>
  <c r="J72" i="1" s="1"/>
  <c r="D69" i="1"/>
  <c r="J69" i="1" s="1"/>
  <c r="S68" i="1"/>
  <c r="D68" i="1"/>
  <c r="J68" i="1" s="1"/>
  <c r="Q61" i="1"/>
  <c r="O61" i="1"/>
  <c r="M61" i="1"/>
  <c r="R61" i="1"/>
  <c r="S61" i="1" s="1"/>
  <c r="J61" i="1"/>
  <c r="D61" i="1"/>
  <c r="Q60" i="1"/>
  <c r="O60" i="1"/>
  <c r="M60" i="1"/>
  <c r="L60" i="1"/>
  <c r="R60" i="1" s="1"/>
  <c r="S60" i="1" s="1"/>
  <c r="J60" i="1"/>
  <c r="D60" i="1"/>
  <c r="Q59" i="1"/>
  <c r="O59" i="1"/>
  <c r="M59" i="1"/>
  <c r="L59" i="1"/>
  <c r="R59" i="1" s="1"/>
  <c r="E59" i="1"/>
  <c r="D59" i="1"/>
  <c r="J59" i="1" s="1"/>
  <c r="M57" i="1"/>
  <c r="L57" i="1"/>
  <c r="R57" i="1" s="1"/>
  <c r="D57" i="1"/>
  <c r="J57" i="1" s="1"/>
  <c r="M56" i="1"/>
  <c r="L56" i="1"/>
  <c r="R56" i="1" s="1"/>
  <c r="S56" i="1" s="1"/>
  <c r="D56" i="1"/>
  <c r="J56" i="1" s="1"/>
  <c r="M55" i="1"/>
  <c r="L55" i="1"/>
  <c r="R55" i="1" s="1"/>
  <c r="D55" i="1"/>
  <c r="J55" i="1" s="1"/>
  <c r="M51" i="1"/>
  <c r="L51" i="1"/>
  <c r="R51" i="1" s="1"/>
  <c r="S51" i="1" s="1"/>
  <c r="J51" i="1"/>
  <c r="D51" i="1"/>
  <c r="M50" i="1"/>
  <c r="L50" i="1"/>
  <c r="R50" i="1" s="1"/>
  <c r="S50" i="1" s="1"/>
  <c r="J50" i="1"/>
  <c r="D50" i="1"/>
  <c r="M49" i="1"/>
  <c r="L49" i="1"/>
  <c r="R49" i="1" s="1"/>
  <c r="S49" i="1" s="1"/>
  <c r="J49" i="1"/>
  <c r="D49" i="1"/>
  <c r="M48" i="1"/>
  <c r="L48" i="1"/>
  <c r="R48" i="1" s="1"/>
  <c r="S48" i="1" s="1"/>
  <c r="J48" i="1"/>
  <c r="D48" i="1"/>
  <c r="M47" i="1"/>
  <c r="L47" i="1"/>
  <c r="R47" i="1" s="1"/>
  <c r="S47" i="1" s="1"/>
  <c r="J47" i="1"/>
  <c r="D47" i="1"/>
  <c r="M46" i="1"/>
  <c r="L46" i="1"/>
  <c r="R46" i="1" s="1"/>
  <c r="D46" i="1"/>
  <c r="J46" i="1" s="1"/>
  <c r="Q16" i="1"/>
  <c r="O16" i="1"/>
  <c r="N16" i="1" s="1"/>
  <c r="M16" i="1" s="1"/>
  <c r="R16" i="1" s="1"/>
  <c r="S16" i="1" s="1"/>
  <c r="Q15" i="1"/>
  <c r="O15" i="1"/>
  <c r="N15" i="1" s="1"/>
  <c r="M15" i="1" s="1"/>
  <c r="R14" i="1"/>
  <c r="M14" i="1"/>
  <c r="Q12" i="1"/>
  <c r="O12" i="1"/>
  <c r="N12" i="1" s="1"/>
  <c r="M12" i="1" s="1"/>
  <c r="R12" i="1" s="1"/>
  <c r="S12" i="1" s="1"/>
  <c r="L12" i="1"/>
  <c r="K12" i="1"/>
  <c r="Q11" i="1"/>
  <c r="O11" i="1"/>
  <c r="N11" i="1" s="1"/>
  <c r="M11" i="1" s="1"/>
  <c r="M10" i="1"/>
  <c r="R10" i="1"/>
  <c r="F16" i="1"/>
  <c r="E16" i="1" s="1"/>
  <c r="J16" i="1" s="1"/>
  <c r="F15" i="1"/>
  <c r="E15" i="1" s="1"/>
  <c r="J14" i="1"/>
  <c r="F12" i="1"/>
  <c r="E12" i="1" s="1"/>
  <c r="J12" i="1" s="1"/>
  <c r="F11" i="1"/>
  <c r="E11" i="1" s="1"/>
  <c r="J10" i="1"/>
  <c r="S72" i="1" l="1"/>
  <c r="S55" i="1"/>
  <c r="S57" i="1"/>
  <c r="S59" i="1"/>
  <c r="S46" i="1"/>
  <c r="S10" i="1"/>
  <c r="M13" i="1"/>
  <c r="R11" i="1"/>
  <c r="S11" i="1" s="1"/>
  <c r="M17" i="1"/>
  <c r="R15" i="1"/>
  <c r="S15" i="1" s="1"/>
  <c r="R17" i="1"/>
  <c r="S17" i="1" s="1"/>
  <c r="S14" i="1"/>
  <c r="E17" i="1"/>
  <c r="J15" i="1"/>
  <c r="E13" i="1"/>
  <c r="J11" i="1"/>
  <c r="J13" i="1" s="1"/>
  <c r="J17" i="1"/>
  <c r="R13" i="1" l="1"/>
  <c r="S13" i="1" s="1"/>
  <c r="S65" i="1"/>
  <c r="R62" i="1"/>
  <c r="S62" i="1" s="1"/>
  <c r="J62" i="1"/>
  <c r="M62" i="1"/>
  <c r="E62" i="1"/>
  <c r="E42" i="1"/>
  <c r="E39" i="1"/>
  <c r="O42" i="1"/>
  <c r="N42" i="1" s="1"/>
  <c r="O39" i="1"/>
  <c r="N39" i="1" s="1"/>
  <c r="M34" i="1"/>
  <c r="E34" i="1"/>
  <c r="O33" i="1"/>
  <c r="O31" i="1"/>
  <c r="E31" i="1"/>
  <c r="E26" i="1"/>
  <c r="F26" i="1"/>
  <c r="F25" i="1"/>
  <c r="E25" i="1" s="1"/>
  <c r="F22" i="1"/>
  <c r="E22" i="1" s="1"/>
  <c r="F21" i="1"/>
  <c r="E21" i="1" s="1"/>
  <c r="J21" i="1" s="1"/>
  <c r="O26" i="1"/>
  <c r="N26" i="1" s="1"/>
  <c r="O25" i="1"/>
  <c r="O22" i="1"/>
  <c r="O21" i="1"/>
  <c r="N21" i="1" s="1"/>
  <c r="O65" i="1" l="1"/>
  <c r="N65" i="1" s="1"/>
  <c r="M65" i="1" s="1"/>
  <c r="O64" i="1"/>
  <c r="N64" i="1" s="1"/>
  <c r="Q65" i="1"/>
  <c r="Q64" i="1"/>
  <c r="E64" i="1"/>
  <c r="E65" i="1"/>
  <c r="M64" i="1" l="1"/>
  <c r="E66" i="1"/>
  <c r="L65" i="1"/>
  <c r="R65" i="1" s="1"/>
  <c r="D65" i="1"/>
  <c r="J65" i="1" s="1"/>
  <c r="L64" i="1"/>
  <c r="D64" i="1"/>
  <c r="J64" i="1" s="1"/>
  <c r="R64" i="1" l="1"/>
  <c r="S64" i="1" s="1"/>
  <c r="M66" i="1"/>
  <c r="J66" i="1"/>
  <c r="N25" i="1"/>
  <c r="N22" i="1"/>
  <c r="M33" i="1"/>
  <c r="M24" i="1"/>
  <c r="M20" i="1"/>
  <c r="R66" i="1" l="1"/>
  <c r="S66" i="1"/>
  <c r="R38" i="1"/>
  <c r="J38" i="1"/>
  <c r="E70" i="1" l="1"/>
  <c r="Q42" i="1"/>
  <c r="M42" i="1" s="1"/>
  <c r="R41" i="1"/>
  <c r="E40" i="1"/>
  <c r="R32" i="1"/>
  <c r="R33" i="1"/>
  <c r="M31" i="1"/>
  <c r="R31" i="1" s="1"/>
  <c r="R30" i="1"/>
  <c r="E33" i="1"/>
  <c r="J32" i="1"/>
  <c r="R24" i="1"/>
  <c r="J24" i="1"/>
  <c r="J20" i="1"/>
  <c r="J26" i="1"/>
  <c r="J25" i="1"/>
  <c r="J30" i="1"/>
  <c r="J33" i="1" l="1"/>
  <c r="E35" i="1"/>
  <c r="R34" i="1"/>
  <c r="J34" i="1"/>
  <c r="R42" i="1"/>
  <c r="R43" i="1" s="1"/>
  <c r="R35" i="1"/>
  <c r="J39" i="1"/>
  <c r="J40" i="1" s="1"/>
  <c r="E18" i="1"/>
  <c r="J27" i="1"/>
  <c r="J42" i="1"/>
  <c r="E43" i="1"/>
  <c r="E74" i="1"/>
  <c r="E27" i="1"/>
  <c r="E23" i="1"/>
  <c r="J22" i="1"/>
  <c r="J23" i="1" s="1"/>
  <c r="J31" i="1"/>
  <c r="J35" i="1" s="1"/>
  <c r="R20" i="1"/>
  <c r="M35" i="1"/>
  <c r="R36" i="1" l="1"/>
  <c r="J36" i="1"/>
  <c r="M43" i="1"/>
  <c r="E44" i="1"/>
  <c r="Q39" i="1"/>
  <c r="M39" i="1" s="1"/>
  <c r="Q26" i="1"/>
  <c r="Q25" i="1"/>
  <c r="M25" i="1" s="1"/>
  <c r="Q22" i="1"/>
  <c r="Q21" i="1"/>
  <c r="M21" i="1" s="1"/>
  <c r="M40" i="1" l="1"/>
  <c r="M44" i="1" s="1"/>
  <c r="M22" i="1"/>
  <c r="M23" i="1" s="1"/>
  <c r="M26" i="1"/>
  <c r="M27" i="1" s="1"/>
  <c r="M74" i="1"/>
  <c r="R74" i="1"/>
  <c r="R21" i="1"/>
  <c r="R25" i="1"/>
  <c r="S35" i="1"/>
  <c r="M52" i="1"/>
  <c r="R26" i="1" l="1"/>
  <c r="M28" i="1"/>
  <c r="R22" i="1"/>
  <c r="M18" i="1"/>
  <c r="R23" i="1"/>
  <c r="R39" i="1"/>
  <c r="R40" i="1" s="1"/>
  <c r="R27" i="1"/>
  <c r="S34" i="1"/>
  <c r="J28" i="1"/>
  <c r="E28" i="1"/>
  <c r="R28" i="1" l="1"/>
  <c r="R18" i="1"/>
  <c r="R44" i="1"/>
  <c r="S40" i="1"/>
  <c r="J18" i="1"/>
  <c r="S31" i="1" l="1"/>
  <c r="S24" i="1"/>
  <c r="S20" i="1"/>
  <c r="S22" i="1"/>
  <c r="S26" i="1"/>
  <c r="S33" i="1"/>
  <c r="S32" i="1" l="1"/>
  <c r="S30" i="1"/>
  <c r="S21" i="1"/>
  <c r="S23" i="1"/>
  <c r="S25" i="1"/>
  <c r="S27" i="1"/>
  <c r="E52" i="1"/>
  <c r="S42" i="1"/>
  <c r="J41" i="1"/>
  <c r="S39" i="1"/>
  <c r="S41" i="1" l="1"/>
  <c r="J43" i="1"/>
  <c r="R52" i="1"/>
  <c r="S38" i="1"/>
  <c r="J52" i="1"/>
  <c r="S36" i="1"/>
  <c r="J74" i="1"/>
  <c r="J70" i="1"/>
  <c r="J75" i="1" l="1"/>
  <c r="R75" i="1"/>
  <c r="J44" i="1"/>
  <c r="S44" i="1" s="1"/>
  <c r="S43" i="1"/>
  <c r="S74" i="1"/>
  <c r="S52" i="1"/>
  <c r="S70" i="1"/>
  <c r="S28" i="1"/>
  <c r="S75" i="1" l="1"/>
  <c r="S18" i="1"/>
</calcChain>
</file>

<file path=xl/comments1.xml><?xml version="1.0" encoding="utf-8"?>
<comments xmlns="http://schemas.openxmlformats.org/spreadsheetml/2006/main">
  <authors>
    <author>Gniteeva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Gniteeva:</t>
        </r>
        <r>
          <rPr>
            <sz val="9"/>
            <color indexed="81"/>
            <rFont val="Tahoma"/>
            <family val="2"/>
            <charset val="204"/>
          </rPr>
          <t xml:space="preserve">
количество знаков после запятой в нормативе с учетом понижающего коэффициента указывается в соответствии с постановлением органа местного самоуправления об утверждении понижающих коэффициентов</t>
        </r>
      </text>
    </comment>
  </commentList>
</comments>
</file>

<file path=xl/sharedStrings.xml><?xml version="1.0" encoding="utf-8"?>
<sst xmlns="http://schemas.openxmlformats.org/spreadsheetml/2006/main" count="245" uniqueCount="74">
  <si>
    <t>Наименование ресурсоснабжающей организации</t>
  </si>
  <si>
    <t>Объем потребления коммунальных услуг населением (тыс. ед.изм.)</t>
  </si>
  <si>
    <t>при отсутствии приборов учета</t>
  </si>
  <si>
    <t>Выручка 
(тыс. руб.)</t>
  </si>
  <si>
    <t>Тариф для расчета размера платы граждан 
(с НДС), 
руб./ед. изм.</t>
  </si>
  <si>
    <t>Раздел 1. Холодное водоснабжение</t>
  </si>
  <si>
    <t>1.</t>
  </si>
  <si>
    <t>2.</t>
  </si>
  <si>
    <t>х</t>
  </si>
  <si>
    <t>Итого по холодному водоснабжению:</t>
  </si>
  <si>
    <t>Раздел 2. Водоотведение</t>
  </si>
  <si>
    <t>Итого по водоотведению:</t>
  </si>
  <si>
    <t>Раздел 3. Горячее водоснабжение</t>
  </si>
  <si>
    <t>Итого по горячему водоснабжению:</t>
  </si>
  <si>
    <t>Раздел 4. Централизованное отопление</t>
  </si>
  <si>
    <t>Итого по отоплению:</t>
  </si>
  <si>
    <t>Раздел 5. Электроснабжение (в пределах социальной нормы потребления)</t>
  </si>
  <si>
    <t>Одноставочный тариф</t>
  </si>
  <si>
    <t>2 зоны суток: дневная зона</t>
  </si>
  <si>
    <t>2 зоны суток: ночная зона</t>
  </si>
  <si>
    <t>3 зоны суток:: пиковая зона</t>
  </si>
  <si>
    <t>3 зоны суток:: полупиковая зона</t>
  </si>
  <si>
    <t>3 зоны суток:: ночная зона</t>
  </si>
  <si>
    <t>при наличии ПУ</t>
  </si>
  <si>
    <t>при отсутствии ПУ</t>
  </si>
  <si>
    <t>Итого по электроснабжению:</t>
  </si>
  <si>
    <t>Раздел 6. Газоснабжение (сетевой газ)</t>
  </si>
  <si>
    <t>Итого по газоснабжению (сетевой газ):</t>
  </si>
  <si>
    <t>Итого по отоплению твердым топливом:</t>
  </si>
  <si>
    <t>Итого по обращению с ТКО:</t>
  </si>
  <si>
    <t>ИТОГО плата за коммунальные услуги</t>
  </si>
  <si>
    <t>(подпись, печать)</t>
  </si>
  <si>
    <t>Итого по РСО 1.</t>
  </si>
  <si>
    <t>Итого по РСО 2.</t>
  </si>
  <si>
    <t>компонент на холодную воду (теплоноситель)</t>
  </si>
  <si>
    <t>компонент на тепловую энергию</t>
  </si>
  <si>
    <t>Итого по компоненту на ХВС (теплоноситель)</t>
  </si>
  <si>
    <t>Итого по компоненту на тепловую энергию</t>
  </si>
  <si>
    <t>Объем потребления коммунальных услуг населением 
(тыс. ед.изм.)</t>
  </si>
  <si>
    <t>ИТОГО объем</t>
  </si>
  <si>
    <t>Приложение № 1</t>
  </si>
  <si>
    <t xml:space="preserve">Наличие / отсутствие приборов учета </t>
  </si>
  <si>
    <t>понижающий коэффициент к нормативу 
(при наличии)</t>
  </si>
  <si>
    <t>норматив с учетом понижающего коэффициента*</t>
  </si>
  <si>
    <t>МКД</t>
  </si>
  <si>
    <t>ЧД</t>
  </si>
  <si>
    <t>ЭОТ (с НДС), руб/ ед.изм.</t>
  </si>
  <si>
    <t>Тариф для расчета размера платы 
(с НДС), 
руб./ед. изм.</t>
  </si>
  <si>
    <t>количество человек / площадь помещения</t>
  </si>
  <si>
    <t xml:space="preserve">установленный норматив </t>
  </si>
  <si>
    <t>норматив с учетом понижающего коэффициента</t>
  </si>
  <si>
    <t>Раздел 7. Газоснабжение (сжиженный газ)</t>
  </si>
  <si>
    <t>Раздел 8. Отопление твердым топливом</t>
  </si>
  <si>
    <t>Раздел 9. Обращение с твердыми коммунальными отходами</t>
  </si>
  <si>
    <t>при наличии ПУ:</t>
  </si>
  <si>
    <t>приготовление пищи и нагрев воды с  использованием газовой плиты (в отсутствие других направлений использования газа)</t>
  </si>
  <si>
    <t>приготовление пищи и нагрев воды с  использованием газовой плиты и нагрев воды с использованием газового   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</si>
  <si>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</si>
  <si>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приготовление пищи</t>
  </si>
  <si>
    <t xml:space="preserve"> на подогрев воды</t>
  </si>
  <si>
    <t>: на отопление</t>
  </si>
  <si>
    <t>Показатели на декабрь 2022 года</t>
  </si>
  <si>
    <t>Индекс изменения платы граждан за коммунальные услуги в декабре 2022 г. к ноябрю 2022 г.,%</t>
  </si>
  <si>
    <t>Показатели на ноябрь 2022 года</t>
  </si>
  <si>
    <t>1.МУП"Водоканал Неклиновского района "</t>
  </si>
  <si>
    <t>1.1.ПАО "ТНС энерго Ростов-на-Дону"</t>
  </si>
  <si>
    <t>1.ООО "Газппром межрегионгаз "Ростов-на-Дону"1.</t>
  </si>
  <si>
    <t>1.ОАО. "Донуголь"</t>
  </si>
  <si>
    <t>марка угля АМ</t>
  </si>
  <si>
    <t>2.ОАО. "Донуголь"</t>
  </si>
  <si>
    <t>марка угля АО</t>
  </si>
  <si>
    <t>ООО"Экотранс"</t>
  </si>
  <si>
    <t>Глава Администрации Федоровского сельского поселения ________________________  /Л.Н. Железняк/</t>
  </si>
  <si>
    <t xml:space="preserve"> РАСЧЕТ ФАКТИЧЕСКОГО ИЗМЕНЕНИЯ РАЗМЕРА ПЛАТЫ ГРАЖДАН ЗА КОММУНАЛЬНЫЕ УСЛУГИ
в среднем по муниципальному образованию Федоровского сельского поселения Неклиновского района Ростовской области
на декабрь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</si>
</sst>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%"/>
    <numFmt numFmtId="165" formatCode="#,##0.00000"/>
    <numFmt numFmtId="166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" fontId="3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tabSelected="1" zoomScale="90" zoomScaleNormal="90" workbookViewId="0">
      <pane ySplit="7" topLeftCell="A8" activePane="bottomLeft" state="frozen"/>
      <selection pane="bottomLeft" activeCell="C4" sqref="C4:J4"/>
    </sheetView>
  </sheetViews>
  <sheetFormatPr defaultRowHeight="15.75" x14ac:dyDescent="0.25"/>
  <cols>
    <col min="1" max="1" width="26.140625" style="4" customWidth="1"/>
    <col min="2" max="2" width="15.140625" style="10" customWidth="1"/>
    <col min="3" max="3" width="13.140625" style="4" customWidth="1"/>
    <col min="4" max="4" width="14.42578125" style="4" customWidth="1"/>
    <col min="5" max="5" width="13.85546875" style="60" customWidth="1"/>
    <col min="6" max="6" width="13.85546875" style="4" customWidth="1"/>
    <col min="7" max="7" width="10.140625" style="4" customWidth="1"/>
    <col min="8" max="8" width="15" style="4" customWidth="1"/>
    <col min="9" max="9" width="14.28515625" style="4" customWidth="1"/>
    <col min="10" max="10" width="14.42578125" style="70" customWidth="1"/>
    <col min="11" max="11" width="14.140625" style="4" customWidth="1"/>
    <col min="12" max="12" width="15.42578125" style="4" customWidth="1"/>
    <col min="13" max="13" width="14.5703125" style="68" customWidth="1"/>
    <col min="14" max="14" width="14.5703125" style="4" customWidth="1"/>
    <col min="15" max="15" width="9.140625" style="4" customWidth="1"/>
    <col min="16" max="16" width="14.7109375" style="4" customWidth="1"/>
    <col min="17" max="17" width="13.140625" style="4" customWidth="1"/>
    <col min="18" max="18" width="14.42578125" style="70" customWidth="1"/>
    <col min="19" max="19" width="16.85546875" style="52" customWidth="1"/>
  </cols>
  <sheetData>
    <row r="1" spans="1:29" x14ac:dyDescent="0.25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4" customHeight="1" x14ac:dyDescent="0.25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.5" thickBot="1" x14ac:dyDescent="0.3">
      <c r="A3" s="2"/>
      <c r="B3" s="9"/>
      <c r="C3" s="2"/>
      <c r="D3" s="2"/>
      <c r="E3" s="53"/>
      <c r="F3" s="2"/>
      <c r="G3" s="2"/>
      <c r="H3" s="2"/>
      <c r="I3" s="2"/>
      <c r="J3" s="69"/>
      <c r="K3" s="2"/>
      <c r="L3" s="2"/>
      <c r="M3" s="61"/>
      <c r="N3" s="2"/>
      <c r="O3" s="2"/>
      <c r="P3" s="2"/>
      <c r="Q3" s="2"/>
      <c r="R3" s="69"/>
      <c r="S3" s="5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7" customHeight="1" x14ac:dyDescent="0.25">
      <c r="A4" s="114" t="s">
        <v>0</v>
      </c>
      <c r="B4" s="111" t="s">
        <v>41</v>
      </c>
      <c r="C4" s="120" t="s">
        <v>63</v>
      </c>
      <c r="D4" s="120"/>
      <c r="E4" s="120"/>
      <c r="F4" s="120"/>
      <c r="G4" s="120"/>
      <c r="H4" s="120"/>
      <c r="I4" s="120"/>
      <c r="J4" s="121"/>
      <c r="K4" s="114" t="s">
        <v>61</v>
      </c>
      <c r="L4" s="120"/>
      <c r="M4" s="120"/>
      <c r="N4" s="120"/>
      <c r="O4" s="120"/>
      <c r="P4" s="120"/>
      <c r="Q4" s="120"/>
      <c r="R4" s="121"/>
      <c r="S4" s="98" t="s">
        <v>62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2.25" customHeight="1" x14ac:dyDescent="0.25">
      <c r="A5" s="115"/>
      <c r="B5" s="112"/>
      <c r="C5" s="104" t="s">
        <v>46</v>
      </c>
      <c r="D5" s="104" t="s">
        <v>47</v>
      </c>
      <c r="E5" s="104" t="s">
        <v>1</v>
      </c>
      <c r="F5" s="104"/>
      <c r="G5" s="104"/>
      <c r="H5" s="104"/>
      <c r="I5" s="104"/>
      <c r="J5" s="117" t="s">
        <v>3</v>
      </c>
      <c r="K5" s="122" t="s">
        <v>46</v>
      </c>
      <c r="L5" s="104" t="s">
        <v>4</v>
      </c>
      <c r="M5" s="104" t="s">
        <v>38</v>
      </c>
      <c r="N5" s="104"/>
      <c r="O5" s="104"/>
      <c r="P5" s="104"/>
      <c r="Q5" s="104"/>
      <c r="R5" s="117" t="s">
        <v>3</v>
      </c>
      <c r="S5" s="99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3.25" customHeight="1" x14ac:dyDescent="0.25">
      <c r="A6" s="115"/>
      <c r="B6" s="112"/>
      <c r="C6" s="104"/>
      <c r="D6" s="104"/>
      <c r="E6" s="126" t="s">
        <v>39</v>
      </c>
      <c r="F6" s="101" t="s">
        <v>2</v>
      </c>
      <c r="G6" s="102"/>
      <c r="H6" s="102"/>
      <c r="I6" s="103"/>
      <c r="J6" s="118"/>
      <c r="K6" s="122"/>
      <c r="L6" s="104"/>
      <c r="M6" s="124" t="s">
        <v>39</v>
      </c>
      <c r="N6" s="36"/>
      <c r="O6" s="104" t="s">
        <v>2</v>
      </c>
      <c r="P6" s="104"/>
      <c r="Q6" s="104"/>
      <c r="R6" s="118"/>
      <c r="S6" s="9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51.75" thickBot="1" x14ac:dyDescent="0.3">
      <c r="A7" s="116"/>
      <c r="B7" s="113"/>
      <c r="C7" s="105"/>
      <c r="D7" s="105"/>
      <c r="E7" s="127"/>
      <c r="F7" s="50" t="s">
        <v>43</v>
      </c>
      <c r="G7" s="49" t="s">
        <v>49</v>
      </c>
      <c r="H7" s="49" t="s">
        <v>42</v>
      </c>
      <c r="I7" s="49" t="s">
        <v>48</v>
      </c>
      <c r="J7" s="119"/>
      <c r="K7" s="123"/>
      <c r="L7" s="105"/>
      <c r="M7" s="125"/>
      <c r="N7" s="50" t="s">
        <v>50</v>
      </c>
      <c r="O7" s="49" t="s">
        <v>49</v>
      </c>
      <c r="P7" s="49" t="s">
        <v>42</v>
      </c>
      <c r="Q7" s="49" t="s">
        <v>48</v>
      </c>
      <c r="R7" s="119"/>
      <c r="S7" s="10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77" customFormat="1" thickBot="1" x14ac:dyDescent="0.3">
      <c r="A8" s="71">
        <v>1</v>
      </c>
      <c r="B8" s="72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4">
        <v>10</v>
      </c>
      <c r="K8" s="71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74">
        <v>18</v>
      </c>
      <c r="S8" s="75">
        <v>0.19</v>
      </c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x14ac:dyDescent="0.25">
      <c r="A9" s="106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8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89" t="s">
        <v>64</v>
      </c>
      <c r="B10" s="48" t="s">
        <v>23</v>
      </c>
      <c r="C10" s="82">
        <v>84.04</v>
      </c>
      <c r="D10" s="82">
        <v>72.81</v>
      </c>
      <c r="E10" s="84">
        <v>106.49808</v>
      </c>
      <c r="F10" s="82"/>
      <c r="G10" s="30" t="s">
        <v>8</v>
      </c>
      <c r="H10" s="30"/>
      <c r="I10" s="30" t="s">
        <v>8</v>
      </c>
      <c r="J10" s="6">
        <f t="shared" ref="J10:J16" si="0">D10*E10</f>
        <v>7754.1252048000006</v>
      </c>
      <c r="K10" s="81">
        <v>87.12</v>
      </c>
      <c r="L10" s="88">
        <v>79.36</v>
      </c>
      <c r="M10" s="83">
        <f>E10</f>
        <v>106.49808</v>
      </c>
      <c r="N10" s="82"/>
      <c r="O10" s="30" t="s">
        <v>8</v>
      </c>
      <c r="P10" s="30" t="s">
        <v>8</v>
      </c>
      <c r="Q10" s="30" t="s">
        <v>8</v>
      </c>
      <c r="R10" s="6">
        <f t="shared" ref="R10:R16" si="1">L10*M10</f>
        <v>8451.6876288000003</v>
      </c>
      <c r="S10" s="8">
        <f>R10/J10</f>
        <v>1.0899601703062767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94"/>
      <c r="B11" s="48" t="s">
        <v>24</v>
      </c>
      <c r="C11" s="82">
        <v>84.04</v>
      </c>
      <c r="D11" s="82">
        <v>72.81</v>
      </c>
      <c r="E11" s="84">
        <f>F11*I11*12/1000</f>
        <v>1.1850163200000001</v>
      </c>
      <c r="F11" s="85">
        <f>ROUND(G11*H11,5)</f>
        <v>6.1719600000000003</v>
      </c>
      <c r="G11" s="82">
        <v>7.46</v>
      </c>
      <c r="H11" s="82">
        <v>0.82733999999999996</v>
      </c>
      <c r="I11" s="82">
        <v>16</v>
      </c>
      <c r="J11" s="6">
        <f t="shared" si="0"/>
        <v>86.281038259200017</v>
      </c>
      <c r="K11" s="81">
        <v>87.12</v>
      </c>
      <c r="L11" s="88">
        <v>79.36</v>
      </c>
      <c r="M11" s="83">
        <f>N11*Q11*12/1000</f>
        <v>1.1846399999999999</v>
      </c>
      <c r="N11" s="82">
        <f>ROUND(O11*P11,2)</f>
        <v>6.17</v>
      </c>
      <c r="O11" s="82">
        <f>G11</f>
        <v>7.46</v>
      </c>
      <c r="P11" s="82">
        <v>0.82733999999999996</v>
      </c>
      <c r="Q11" s="82">
        <f>I11</f>
        <v>16</v>
      </c>
      <c r="R11" s="6">
        <f t="shared" si="1"/>
        <v>94.013030399999991</v>
      </c>
      <c r="S11" s="8">
        <f t="shared" ref="S11:S17" si="2">R11/J11</f>
        <v>1.0896140368359037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3.25" customHeight="1" x14ac:dyDescent="0.25">
      <c r="A12" s="90"/>
      <c r="B12" s="48" t="s">
        <v>24</v>
      </c>
      <c r="C12" s="82"/>
      <c r="D12" s="82"/>
      <c r="E12" s="84">
        <f>F12*I12*12/1000</f>
        <v>0</v>
      </c>
      <c r="F12" s="83">
        <f>ROUND(G12*H12,5)</f>
        <v>0</v>
      </c>
      <c r="G12" s="82"/>
      <c r="H12" s="82"/>
      <c r="I12" s="82"/>
      <c r="J12" s="6">
        <f t="shared" si="0"/>
        <v>0</v>
      </c>
      <c r="K12" s="81">
        <f t="shared" ref="K12:L12" si="3">C12</f>
        <v>0</v>
      </c>
      <c r="L12" s="82">
        <f t="shared" si="3"/>
        <v>0</v>
      </c>
      <c r="M12" s="83">
        <f>N12*Q12*12/1000</f>
        <v>0</v>
      </c>
      <c r="N12" s="82">
        <f>ROUND(O12*P12,5)</f>
        <v>0</v>
      </c>
      <c r="O12" s="82">
        <f>G12</f>
        <v>0</v>
      </c>
      <c r="P12" s="82"/>
      <c r="Q12" s="82">
        <f>I12</f>
        <v>0</v>
      </c>
      <c r="R12" s="6">
        <f t="shared" si="1"/>
        <v>0</v>
      </c>
      <c r="S12" s="8" t="e">
        <f t="shared" si="2"/>
        <v>#DIV/0!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38" t="s">
        <v>32</v>
      </c>
      <c r="B13" s="39"/>
      <c r="C13" s="40"/>
      <c r="D13" s="40"/>
      <c r="E13" s="55">
        <f>E10+E11+E12</f>
        <v>107.68309632</v>
      </c>
      <c r="F13" s="40"/>
      <c r="G13" s="40"/>
      <c r="H13" s="40"/>
      <c r="I13" s="40"/>
      <c r="J13" s="41">
        <f>SUM(J10:J12)</f>
        <v>7840.4062430592003</v>
      </c>
      <c r="K13" s="80"/>
      <c r="L13" s="40"/>
      <c r="M13" s="63">
        <f>M10+M11+M12</f>
        <v>107.68272</v>
      </c>
      <c r="N13" s="40"/>
      <c r="O13" s="40"/>
      <c r="P13" s="40"/>
      <c r="Q13" s="40"/>
      <c r="R13" s="41">
        <f>SUM(R10:R12)</f>
        <v>8545.7006591999998</v>
      </c>
      <c r="S13" s="8">
        <f t="shared" si="2"/>
        <v>1.0899563612236507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89" t="s">
        <v>7</v>
      </c>
      <c r="B14" s="48" t="s">
        <v>23</v>
      </c>
      <c r="C14" s="82"/>
      <c r="D14" s="82"/>
      <c r="E14" s="84"/>
      <c r="F14" s="82"/>
      <c r="G14" s="30" t="s">
        <v>8</v>
      </c>
      <c r="H14" s="30"/>
      <c r="I14" s="30" t="s">
        <v>8</v>
      </c>
      <c r="J14" s="6">
        <f t="shared" si="0"/>
        <v>0</v>
      </c>
      <c r="K14" s="81"/>
      <c r="L14" s="82"/>
      <c r="M14" s="83">
        <f>E14</f>
        <v>0</v>
      </c>
      <c r="N14" s="82"/>
      <c r="O14" s="30" t="s">
        <v>8</v>
      </c>
      <c r="P14" s="30" t="s">
        <v>8</v>
      </c>
      <c r="Q14" s="30" t="s">
        <v>8</v>
      </c>
      <c r="R14" s="6">
        <f t="shared" si="1"/>
        <v>0</v>
      </c>
      <c r="S14" s="8" t="e">
        <f t="shared" si="2"/>
        <v>#DIV/0!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94"/>
      <c r="B15" s="48" t="s">
        <v>24</v>
      </c>
      <c r="C15" s="82"/>
      <c r="D15" s="82"/>
      <c r="E15" s="84">
        <f>F15*I15*12/1000</f>
        <v>0</v>
      </c>
      <c r="F15" s="82">
        <f>ROUND(G15*H15,5)</f>
        <v>0</v>
      </c>
      <c r="G15" s="82"/>
      <c r="H15" s="82"/>
      <c r="I15" s="82"/>
      <c r="J15" s="6">
        <f t="shared" si="0"/>
        <v>0</v>
      </c>
      <c r="K15" s="81"/>
      <c r="L15" s="82"/>
      <c r="M15" s="83">
        <f>N15*Q15*12/1000</f>
        <v>0</v>
      </c>
      <c r="N15" s="82">
        <f>ROUND(O15*P15,5)</f>
        <v>0</v>
      </c>
      <c r="O15" s="82">
        <f>G15</f>
        <v>0</v>
      </c>
      <c r="P15" s="82"/>
      <c r="Q15" s="82">
        <f>I15</f>
        <v>0</v>
      </c>
      <c r="R15" s="6">
        <f t="shared" si="1"/>
        <v>0</v>
      </c>
      <c r="S15" s="8" t="e">
        <f t="shared" si="2"/>
        <v>#DIV/0!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90"/>
      <c r="B16" s="48" t="s">
        <v>24</v>
      </c>
      <c r="C16" s="82"/>
      <c r="D16" s="82"/>
      <c r="E16" s="84">
        <f>F16*I16*12/1000</f>
        <v>0</v>
      </c>
      <c r="F16" s="82">
        <f>ROUND(G16*H16,5)</f>
        <v>0</v>
      </c>
      <c r="G16" s="82"/>
      <c r="H16" s="82"/>
      <c r="I16" s="82"/>
      <c r="J16" s="6">
        <f t="shared" si="0"/>
        <v>0</v>
      </c>
      <c r="K16" s="81"/>
      <c r="L16" s="82"/>
      <c r="M16" s="83">
        <f>N16*Q16*12/1000</f>
        <v>0</v>
      </c>
      <c r="N16" s="82">
        <f>ROUND(O16*P16,5)</f>
        <v>0</v>
      </c>
      <c r="O16" s="82">
        <f>G16</f>
        <v>0</v>
      </c>
      <c r="P16" s="82"/>
      <c r="Q16" s="82">
        <f>I16</f>
        <v>0</v>
      </c>
      <c r="R16" s="6">
        <f t="shared" si="1"/>
        <v>0</v>
      </c>
      <c r="S16" s="8" t="e">
        <f t="shared" si="2"/>
        <v>#DIV/0!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44" customFormat="1" ht="15.75" customHeight="1" x14ac:dyDescent="0.25">
      <c r="A17" s="38" t="s">
        <v>33</v>
      </c>
      <c r="B17" s="39"/>
      <c r="C17" s="40"/>
      <c r="D17" s="40"/>
      <c r="E17" s="55">
        <f>E14+E15+E16</f>
        <v>0</v>
      </c>
      <c r="F17" s="40"/>
      <c r="G17" s="40"/>
      <c r="H17" s="40"/>
      <c r="I17" s="40"/>
      <c r="J17" s="41">
        <f>SUM(J14:J16)</f>
        <v>0</v>
      </c>
      <c r="K17" s="80"/>
      <c r="L17" s="40"/>
      <c r="M17" s="63">
        <f>M14+M15+M16</f>
        <v>0</v>
      </c>
      <c r="N17" s="40"/>
      <c r="O17" s="40"/>
      <c r="P17" s="40"/>
      <c r="Q17" s="40"/>
      <c r="R17" s="41">
        <f>SUM(R14:R16)</f>
        <v>0</v>
      </c>
      <c r="S17" s="42" t="e">
        <f t="shared" si="2"/>
        <v>#DIV/0!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31.5" x14ac:dyDescent="0.25">
      <c r="A18" s="11" t="s">
        <v>9</v>
      </c>
      <c r="B18" s="12"/>
      <c r="C18" s="13"/>
      <c r="D18" s="13"/>
      <c r="E18" s="56">
        <f>E13+E17</f>
        <v>107.68309632</v>
      </c>
      <c r="F18" s="26"/>
      <c r="G18" s="13"/>
      <c r="H18" s="13"/>
      <c r="I18" s="13"/>
      <c r="J18" s="14">
        <f>J13+J17</f>
        <v>7840.4062430592003</v>
      </c>
      <c r="K18" s="15"/>
      <c r="L18" s="13"/>
      <c r="M18" s="64">
        <f>M13+M17</f>
        <v>107.68272</v>
      </c>
      <c r="N18" s="26"/>
      <c r="O18" s="13"/>
      <c r="P18" s="13"/>
      <c r="Q18" s="13"/>
      <c r="R18" s="14">
        <f>R13+R17</f>
        <v>8545.7006591999998</v>
      </c>
      <c r="S18" s="16">
        <f t="shared" ref="S18" si="4">R18/J18</f>
        <v>1.0899563612236507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91" t="s">
        <v>10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89" t="s">
        <v>6</v>
      </c>
      <c r="B20" s="48" t="s">
        <v>23</v>
      </c>
      <c r="C20" s="24"/>
      <c r="D20" s="24"/>
      <c r="E20" s="54"/>
      <c r="F20" s="37"/>
      <c r="G20" s="30" t="s">
        <v>8</v>
      </c>
      <c r="H20" s="30"/>
      <c r="I20" s="30" t="s">
        <v>8</v>
      </c>
      <c r="J20" s="6">
        <f t="shared" ref="J20:J26" si="5">D20*E20</f>
        <v>0</v>
      </c>
      <c r="K20" s="23"/>
      <c r="L20" s="24"/>
      <c r="M20" s="62">
        <f>E20</f>
        <v>0</v>
      </c>
      <c r="N20" s="36"/>
      <c r="O20" s="30" t="s">
        <v>8</v>
      </c>
      <c r="P20" s="30" t="s">
        <v>8</v>
      </c>
      <c r="Q20" s="30" t="s">
        <v>8</v>
      </c>
      <c r="R20" s="6">
        <f t="shared" ref="R20:R26" si="6">L20*M20</f>
        <v>0</v>
      </c>
      <c r="S20" s="8" t="e">
        <f t="shared" ref="S20:S28" si="7">R20/J20</f>
        <v>#DIV/0!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94"/>
      <c r="B21" s="48" t="s">
        <v>24</v>
      </c>
      <c r="C21" s="24"/>
      <c r="D21" s="24"/>
      <c r="E21" s="79">
        <f>F21*I21*12/1000</f>
        <v>0</v>
      </c>
      <c r="F21" s="78">
        <f>ROUND(G21*H21,5)</f>
        <v>0</v>
      </c>
      <c r="G21" s="24"/>
      <c r="H21" s="37"/>
      <c r="I21" s="24"/>
      <c r="J21" s="6">
        <f>D21*E21</f>
        <v>0</v>
      </c>
      <c r="K21" s="23"/>
      <c r="L21" s="24"/>
      <c r="M21" s="62">
        <f>N21*Q21*12/1000</f>
        <v>0</v>
      </c>
      <c r="N21" s="36">
        <f>ROUND(O21*P21,5)</f>
        <v>0</v>
      </c>
      <c r="O21" s="78">
        <f>G21</f>
        <v>0</v>
      </c>
      <c r="P21" s="27"/>
      <c r="Q21" s="25">
        <f>I21</f>
        <v>0</v>
      </c>
      <c r="R21" s="6">
        <f t="shared" si="6"/>
        <v>0</v>
      </c>
      <c r="S21" s="8" t="e">
        <f t="shared" si="7"/>
        <v>#DIV/0!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90"/>
      <c r="B22" s="48" t="s">
        <v>24</v>
      </c>
      <c r="C22" s="24"/>
      <c r="D22" s="24"/>
      <c r="E22" s="79">
        <f>F22*I22*12/1000</f>
        <v>0</v>
      </c>
      <c r="F22" s="78">
        <f>ROUND(G22*H22,5)</f>
        <v>0</v>
      </c>
      <c r="G22" s="24"/>
      <c r="H22" s="37"/>
      <c r="I22" s="24"/>
      <c r="J22" s="6">
        <f t="shared" si="5"/>
        <v>0</v>
      </c>
      <c r="K22" s="23"/>
      <c r="L22" s="24"/>
      <c r="M22" s="62">
        <f>N22*Q22*12/1000</f>
        <v>0</v>
      </c>
      <c r="N22" s="36">
        <f>ROUND(O22*P22,5)</f>
        <v>0</v>
      </c>
      <c r="O22" s="78">
        <f>G22</f>
        <v>0</v>
      </c>
      <c r="P22" s="27"/>
      <c r="Q22" s="25">
        <f>I22</f>
        <v>0</v>
      </c>
      <c r="R22" s="6">
        <f t="shared" si="6"/>
        <v>0</v>
      </c>
      <c r="S22" s="8" t="e">
        <f t="shared" si="7"/>
        <v>#DIV/0!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44" customFormat="1" ht="15.75" customHeight="1" x14ac:dyDescent="0.25">
      <c r="A23" s="38" t="s">
        <v>32</v>
      </c>
      <c r="B23" s="39"/>
      <c r="C23" s="40"/>
      <c r="D23" s="40"/>
      <c r="E23" s="55">
        <f>E20+E21+E22</f>
        <v>0</v>
      </c>
      <c r="F23" s="40"/>
      <c r="G23" s="40"/>
      <c r="H23" s="40"/>
      <c r="I23" s="40"/>
      <c r="J23" s="41">
        <f>SUM(J20:J22)</f>
        <v>0</v>
      </c>
      <c r="K23" s="35"/>
      <c r="L23" s="40"/>
      <c r="M23" s="63">
        <f>M20+M21+M22</f>
        <v>0</v>
      </c>
      <c r="N23" s="40"/>
      <c r="O23" s="40"/>
      <c r="P23" s="40"/>
      <c r="Q23" s="40"/>
      <c r="R23" s="41">
        <f>SUM(R20:R22)</f>
        <v>0</v>
      </c>
      <c r="S23" s="42" t="e">
        <f t="shared" si="7"/>
        <v>#DIV/0!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x14ac:dyDescent="0.25">
      <c r="A24" s="89" t="s">
        <v>7</v>
      </c>
      <c r="B24" s="48" t="s">
        <v>23</v>
      </c>
      <c r="C24" s="24"/>
      <c r="D24" s="24"/>
      <c r="E24" s="54"/>
      <c r="F24" s="37"/>
      <c r="G24" s="30" t="s">
        <v>8</v>
      </c>
      <c r="H24" s="30"/>
      <c r="I24" s="30" t="s">
        <v>8</v>
      </c>
      <c r="J24" s="6">
        <f t="shared" si="5"/>
        <v>0</v>
      </c>
      <c r="K24" s="23"/>
      <c r="L24" s="24"/>
      <c r="M24" s="62">
        <f>E24</f>
        <v>0</v>
      </c>
      <c r="N24" s="36"/>
      <c r="O24" s="30" t="s">
        <v>8</v>
      </c>
      <c r="P24" s="30" t="s">
        <v>8</v>
      </c>
      <c r="Q24" s="30" t="s">
        <v>8</v>
      </c>
      <c r="R24" s="6">
        <f t="shared" si="6"/>
        <v>0</v>
      </c>
      <c r="S24" s="8" t="e">
        <f t="shared" si="7"/>
        <v>#DIV/0!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94"/>
      <c r="B25" s="48" t="s">
        <v>24</v>
      </c>
      <c r="C25" s="24"/>
      <c r="D25" s="24"/>
      <c r="E25" s="79">
        <f>F25*I25*12/1000</f>
        <v>0</v>
      </c>
      <c r="F25" s="78">
        <f>ROUND(G25*H25,5)</f>
        <v>0</v>
      </c>
      <c r="G25" s="24"/>
      <c r="H25" s="37"/>
      <c r="I25" s="24"/>
      <c r="J25" s="6">
        <f t="shared" si="5"/>
        <v>0</v>
      </c>
      <c r="K25" s="23"/>
      <c r="L25" s="24"/>
      <c r="M25" s="62">
        <f>N25*Q25*12/1000</f>
        <v>0</v>
      </c>
      <c r="N25" s="36">
        <f>ROUND(O25*P25,5)</f>
        <v>0</v>
      </c>
      <c r="O25" s="78">
        <f>G25</f>
        <v>0</v>
      </c>
      <c r="P25" s="27"/>
      <c r="Q25" s="25">
        <f>I25</f>
        <v>0</v>
      </c>
      <c r="R25" s="6">
        <f t="shared" si="6"/>
        <v>0</v>
      </c>
      <c r="S25" s="8" t="e">
        <f t="shared" si="7"/>
        <v>#DIV/0!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90"/>
      <c r="B26" s="48" t="s">
        <v>24</v>
      </c>
      <c r="C26" s="24"/>
      <c r="D26" s="24"/>
      <c r="E26" s="79">
        <f>F26*I26*12/1000</f>
        <v>0</v>
      </c>
      <c r="F26" s="78">
        <f>ROUND(G26*H26,5)</f>
        <v>0</v>
      </c>
      <c r="G26" s="24"/>
      <c r="H26" s="37"/>
      <c r="I26" s="24"/>
      <c r="J26" s="6">
        <f t="shared" si="5"/>
        <v>0</v>
      </c>
      <c r="K26" s="23"/>
      <c r="L26" s="24"/>
      <c r="M26" s="62">
        <f>N26*Q26*12/1000</f>
        <v>0</v>
      </c>
      <c r="N26" s="36">
        <f>ROUND(O26*P26,5)</f>
        <v>0</v>
      </c>
      <c r="O26" s="78">
        <f>G26</f>
        <v>0</v>
      </c>
      <c r="P26" s="27"/>
      <c r="Q26" s="25">
        <f>I26</f>
        <v>0</v>
      </c>
      <c r="R26" s="6">
        <f t="shared" si="6"/>
        <v>0</v>
      </c>
      <c r="S26" s="8" t="e">
        <f t="shared" si="7"/>
        <v>#DIV/0!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44" customFormat="1" ht="15.75" customHeight="1" x14ac:dyDescent="0.25">
      <c r="A27" s="38" t="s">
        <v>33</v>
      </c>
      <c r="B27" s="39"/>
      <c r="C27" s="40"/>
      <c r="D27" s="40"/>
      <c r="E27" s="55">
        <f>E24+E25+E26</f>
        <v>0</v>
      </c>
      <c r="F27" s="40"/>
      <c r="G27" s="40"/>
      <c r="H27" s="40"/>
      <c r="I27" s="40"/>
      <c r="J27" s="41">
        <f>SUM(J24:J26)</f>
        <v>0</v>
      </c>
      <c r="K27" s="35"/>
      <c r="L27" s="40"/>
      <c r="M27" s="63">
        <f>M24+M25+M26</f>
        <v>0</v>
      </c>
      <c r="N27" s="40"/>
      <c r="O27" s="40"/>
      <c r="P27" s="40"/>
      <c r="Q27" s="40"/>
      <c r="R27" s="41">
        <f>SUM(R24:R26)</f>
        <v>0</v>
      </c>
      <c r="S27" s="42" t="e">
        <f t="shared" si="7"/>
        <v>#DIV/0!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31.5" x14ac:dyDescent="0.25">
      <c r="A28" s="11" t="s">
        <v>11</v>
      </c>
      <c r="B28" s="12"/>
      <c r="C28" s="13"/>
      <c r="D28" s="13"/>
      <c r="E28" s="56">
        <f>E23+E27</f>
        <v>0</v>
      </c>
      <c r="F28" s="26"/>
      <c r="G28" s="13"/>
      <c r="H28" s="13"/>
      <c r="I28" s="13"/>
      <c r="J28" s="14">
        <f>J23+J27</f>
        <v>0</v>
      </c>
      <c r="K28" s="15"/>
      <c r="L28" s="13"/>
      <c r="M28" s="64">
        <f>M23+M27</f>
        <v>0</v>
      </c>
      <c r="N28" s="26"/>
      <c r="O28" s="13"/>
      <c r="P28" s="13"/>
      <c r="Q28" s="13"/>
      <c r="R28" s="14">
        <f>R23+R27</f>
        <v>0</v>
      </c>
      <c r="S28" s="16" t="e">
        <f t="shared" si="7"/>
        <v>#DIV/0!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91" t="s">
        <v>12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3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3.75" x14ac:dyDescent="0.25">
      <c r="A30" s="94" t="s">
        <v>6</v>
      </c>
      <c r="B30" s="48" t="s">
        <v>34</v>
      </c>
      <c r="C30" s="24"/>
      <c r="D30" s="24"/>
      <c r="E30" s="54"/>
      <c r="F30" s="37"/>
      <c r="G30" s="30" t="s">
        <v>8</v>
      </c>
      <c r="H30" s="30"/>
      <c r="I30" s="30" t="s">
        <v>8</v>
      </c>
      <c r="J30" s="6">
        <f>D30*E30</f>
        <v>0</v>
      </c>
      <c r="K30" s="23"/>
      <c r="L30" s="24"/>
      <c r="M30" s="62"/>
      <c r="N30" s="36"/>
      <c r="O30" s="30" t="s">
        <v>8</v>
      </c>
      <c r="P30" s="30" t="s">
        <v>8</v>
      </c>
      <c r="Q30" s="30" t="s">
        <v>8</v>
      </c>
      <c r="R30" s="6">
        <f>L30*M30</f>
        <v>0</v>
      </c>
      <c r="S30" s="8" t="e">
        <f t="shared" ref="S30:S36" si="8">R30/J30</f>
        <v>#DIV/0!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2.1" customHeight="1" x14ac:dyDescent="0.25">
      <c r="A31" s="90"/>
      <c r="B31" s="48" t="s">
        <v>35</v>
      </c>
      <c r="C31" s="24"/>
      <c r="D31" s="24"/>
      <c r="E31" s="54">
        <f>G31*E30</f>
        <v>0</v>
      </c>
      <c r="F31" s="37"/>
      <c r="G31" s="24"/>
      <c r="H31" s="37"/>
      <c r="I31" s="27" t="s">
        <v>8</v>
      </c>
      <c r="J31" s="6">
        <f>D31*E31</f>
        <v>0</v>
      </c>
      <c r="K31" s="23"/>
      <c r="L31" s="24"/>
      <c r="M31" s="62">
        <f>O31*P31*M30</f>
        <v>0</v>
      </c>
      <c r="N31" s="36"/>
      <c r="O31" s="24">
        <f>G31</f>
        <v>0</v>
      </c>
      <c r="P31" s="27"/>
      <c r="Q31" s="30" t="s">
        <v>8</v>
      </c>
      <c r="R31" s="6">
        <f>L31*M31</f>
        <v>0</v>
      </c>
      <c r="S31" s="8" t="e">
        <f t="shared" si="8"/>
        <v>#DIV/0!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3.75" x14ac:dyDescent="0.25">
      <c r="A32" s="94" t="s">
        <v>7</v>
      </c>
      <c r="B32" s="48" t="s">
        <v>34</v>
      </c>
      <c r="C32" s="24"/>
      <c r="D32" s="24"/>
      <c r="E32" s="54"/>
      <c r="F32" s="37"/>
      <c r="G32" s="30" t="s">
        <v>8</v>
      </c>
      <c r="H32" s="30"/>
      <c r="I32" s="30" t="s">
        <v>8</v>
      </c>
      <c r="J32" s="6">
        <f>D32*E32</f>
        <v>0</v>
      </c>
      <c r="K32" s="23"/>
      <c r="L32" s="24"/>
      <c r="M32" s="62"/>
      <c r="N32" s="36"/>
      <c r="O32" s="30" t="s">
        <v>8</v>
      </c>
      <c r="P32" s="30" t="s">
        <v>8</v>
      </c>
      <c r="Q32" s="30" t="s">
        <v>8</v>
      </c>
      <c r="R32" s="6">
        <f>L32*M32</f>
        <v>0</v>
      </c>
      <c r="S32" s="8" t="e">
        <f t="shared" si="8"/>
        <v>#DIV/0!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2.5" x14ac:dyDescent="0.25">
      <c r="A33" s="90"/>
      <c r="B33" s="48" t="s">
        <v>35</v>
      </c>
      <c r="C33" s="24"/>
      <c r="D33" s="24"/>
      <c r="E33" s="54">
        <f>G33*E32</f>
        <v>0</v>
      </c>
      <c r="F33" s="37"/>
      <c r="G33" s="24"/>
      <c r="H33" s="37"/>
      <c r="I33" s="27" t="s">
        <v>8</v>
      </c>
      <c r="J33" s="6">
        <f>D33*E33</f>
        <v>0</v>
      </c>
      <c r="K33" s="23"/>
      <c r="L33" s="24"/>
      <c r="M33" s="62">
        <f>O33*P33*M32</f>
        <v>0</v>
      </c>
      <c r="N33" s="36"/>
      <c r="O33" s="24">
        <f>G33</f>
        <v>0</v>
      </c>
      <c r="P33" s="27"/>
      <c r="Q33" s="30" t="s">
        <v>8</v>
      </c>
      <c r="R33" s="6">
        <f>L33*M33</f>
        <v>0</v>
      </c>
      <c r="S33" s="8" t="e">
        <f t="shared" si="8"/>
        <v>#DIV/0!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44" customFormat="1" ht="47.25" x14ac:dyDescent="0.25">
      <c r="A34" s="45" t="s">
        <v>36</v>
      </c>
      <c r="B34" s="39"/>
      <c r="C34" s="40"/>
      <c r="D34" s="40"/>
      <c r="E34" s="57">
        <f>E30+E32</f>
        <v>0</v>
      </c>
      <c r="F34" s="28"/>
      <c r="G34" s="40"/>
      <c r="H34" s="40"/>
      <c r="I34" s="40"/>
      <c r="J34" s="29">
        <f>J30+J32</f>
        <v>0</v>
      </c>
      <c r="K34" s="35"/>
      <c r="L34" s="40"/>
      <c r="M34" s="65">
        <f>M30+M32</f>
        <v>0</v>
      </c>
      <c r="N34" s="28"/>
      <c r="O34" s="40"/>
      <c r="P34" s="40"/>
      <c r="Q34" s="40"/>
      <c r="R34" s="29">
        <f>R30+R32</f>
        <v>0</v>
      </c>
      <c r="S34" s="42" t="e">
        <f t="shared" si="8"/>
        <v>#DIV/0!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s="44" customFormat="1" ht="31.5" x14ac:dyDescent="0.25">
      <c r="A35" s="45" t="s">
        <v>37</v>
      </c>
      <c r="B35" s="39"/>
      <c r="C35" s="40"/>
      <c r="D35" s="40"/>
      <c r="E35" s="57">
        <f>E31+E33</f>
        <v>0</v>
      </c>
      <c r="F35" s="28"/>
      <c r="G35" s="40"/>
      <c r="H35" s="40"/>
      <c r="I35" s="40"/>
      <c r="J35" s="29">
        <f>J31+J33</f>
        <v>0</v>
      </c>
      <c r="K35" s="35"/>
      <c r="L35" s="40"/>
      <c r="M35" s="65">
        <f>M31+M33</f>
        <v>0</v>
      </c>
      <c r="N35" s="28"/>
      <c r="O35" s="40"/>
      <c r="P35" s="40"/>
      <c r="Q35" s="40"/>
      <c r="R35" s="29">
        <f>R31+R33</f>
        <v>0</v>
      </c>
      <c r="S35" s="42" t="e">
        <f t="shared" si="8"/>
        <v>#DIV/0!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32.1" customHeight="1" x14ac:dyDescent="0.25">
      <c r="A36" s="11" t="s">
        <v>13</v>
      </c>
      <c r="B36" s="12"/>
      <c r="C36" s="13"/>
      <c r="D36" s="13"/>
      <c r="E36" s="56"/>
      <c r="F36" s="26"/>
      <c r="G36" s="13"/>
      <c r="H36" s="13"/>
      <c r="I36" s="13"/>
      <c r="J36" s="14">
        <f>J34+J35</f>
        <v>0</v>
      </c>
      <c r="K36" s="15"/>
      <c r="L36" s="13"/>
      <c r="M36" s="64"/>
      <c r="N36" s="26"/>
      <c r="O36" s="13"/>
      <c r="P36" s="13"/>
      <c r="Q36" s="13"/>
      <c r="R36" s="14">
        <f>R34+R35</f>
        <v>0</v>
      </c>
      <c r="S36" s="16" t="e">
        <f t="shared" si="8"/>
        <v>#DIV/0!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91" t="s">
        <v>14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89" t="s">
        <v>6</v>
      </c>
      <c r="B38" s="48" t="s">
        <v>23</v>
      </c>
      <c r="C38" s="5"/>
      <c r="D38" s="5"/>
      <c r="E38" s="54"/>
      <c r="F38" s="37"/>
      <c r="G38" s="30" t="s">
        <v>8</v>
      </c>
      <c r="H38" s="30"/>
      <c r="I38" s="30" t="s">
        <v>8</v>
      </c>
      <c r="J38" s="6">
        <f>D38*E38</f>
        <v>0</v>
      </c>
      <c r="K38" s="7"/>
      <c r="L38" s="5"/>
      <c r="M38" s="62"/>
      <c r="N38" s="36"/>
      <c r="O38" s="30" t="s">
        <v>8</v>
      </c>
      <c r="P38" s="30" t="s">
        <v>8</v>
      </c>
      <c r="Q38" s="30" t="s">
        <v>8</v>
      </c>
      <c r="R38" s="6">
        <f>L38*M38</f>
        <v>0</v>
      </c>
      <c r="S38" s="8" t="e">
        <f t="shared" ref="S38:S44" si="9">R38/J38</f>
        <v>#DIV/0!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90"/>
      <c r="B39" s="48" t="s">
        <v>24</v>
      </c>
      <c r="C39" s="5"/>
      <c r="D39" s="5"/>
      <c r="E39" s="79">
        <f>F39*I39*12/1000</f>
        <v>0</v>
      </c>
      <c r="F39" s="37"/>
      <c r="G39" s="5"/>
      <c r="H39" s="37"/>
      <c r="I39" s="5"/>
      <c r="J39" s="6">
        <f>D39*E39</f>
        <v>0</v>
      </c>
      <c r="K39" s="7"/>
      <c r="L39" s="5"/>
      <c r="M39" s="62">
        <f>N39*Q39*7/1000</f>
        <v>0</v>
      </c>
      <c r="N39" s="36">
        <f>ROUND(O39*P39,5)</f>
        <v>0</v>
      </c>
      <c r="O39" s="78">
        <f>G39</f>
        <v>0</v>
      </c>
      <c r="P39" s="27"/>
      <c r="Q39" s="25">
        <f>I39</f>
        <v>0</v>
      </c>
      <c r="R39" s="6">
        <f>L39*M39</f>
        <v>0</v>
      </c>
      <c r="S39" s="8" t="e">
        <f t="shared" si="9"/>
        <v>#DIV/0!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44" customFormat="1" x14ac:dyDescent="0.25">
      <c r="A40" s="38" t="s">
        <v>32</v>
      </c>
      <c r="B40" s="39"/>
      <c r="C40" s="40"/>
      <c r="D40" s="40"/>
      <c r="E40" s="55">
        <f>E38+E39</f>
        <v>0</v>
      </c>
      <c r="F40" s="40"/>
      <c r="G40" s="40"/>
      <c r="H40" s="40"/>
      <c r="I40" s="40"/>
      <c r="J40" s="41">
        <f>J38+J39</f>
        <v>0</v>
      </c>
      <c r="K40" s="35"/>
      <c r="L40" s="40"/>
      <c r="M40" s="63">
        <f>M38+M39</f>
        <v>0</v>
      </c>
      <c r="N40" s="40"/>
      <c r="O40" s="40"/>
      <c r="P40" s="40"/>
      <c r="Q40" s="40"/>
      <c r="R40" s="41">
        <f>R38+R39</f>
        <v>0</v>
      </c>
      <c r="S40" s="42" t="e">
        <f t="shared" si="9"/>
        <v>#DIV/0!</v>
      </c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x14ac:dyDescent="0.25">
      <c r="A41" s="89" t="s">
        <v>7</v>
      </c>
      <c r="B41" s="48" t="s">
        <v>23</v>
      </c>
      <c r="C41" s="5"/>
      <c r="D41" s="5"/>
      <c r="E41" s="54"/>
      <c r="F41" s="37"/>
      <c r="G41" s="30" t="s">
        <v>8</v>
      </c>
      <c r="H41" s="30"/>
      <c r="I41" s="30" t="s">
        <v>8</v>
      </c>
      <c r="J41" s="6">
        <f>D41*E41</f>
        <v>0</v>
      </c>
      <c r="K41" s="7"/>
      <c r="L41" s="5"/>
      <c r="M41" s="62"/>
      <c r="N41" s="36"/>
      <c r="O41" s="30" t="s">
        <v>8</v>
      </c>
      <c r="P41" s="30" t="s">
        <v>8</v>
      </c>
      <c r="Q41" s="30" t="s">
        <v>8</v>
      </c>
      <c r="R41" s="6">
        <f>L41*M41</f>
        <v>0</v>
      </c>
      <c r="S41" s="8" t="e">
        <f t="shared" si="9"/>
        <v>#DIV/0!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90"/>
      <c r="B42" s="48" t="s">
        <v>24</v>
      </c>
      <c r="C42" s="5"/>
      <c r="D42" s="5"/>
      <c r="E42" s="79">
        <f>F42*I42*12/1000</f>
        <v>0</v>
      </c>
      <c r="F42" s="37"/>
      <c r="G42" s="5"/>
      <c r="H42" s="37"/>
      <c r="I42" s="5"/>
      <c r="J42" s="6">
        <f>D42*E42</f>
        <v>0</v>
      </c>
      <c r="K42" s="7"/>
      <c r="L42" s="5"/>
      <c r="M42" s="62">
        <f>N42*Q42*7/1000</f>
        <v>0</v>
      </c>
      <c r="N42" s="36">
        <f>ROUND(O42*P42,5)</f>
        <v>0</v>
      </c>
      <c r="O42" s="78">
        <f>G42</f>
        <v>0</v>
      </c>
      <c r="P42" s="27"/>
      <c r="Q42" s="25">
        <f>I42</f>
        <v>0</v>
      </c>
      <c r="R42" s="6">
        <f>L42*M42</f>
        <v>0</v>
      </c>
      <c r="S42" s="8" t="e">
        <f t="shared" si="9"/>
        <v>#DIV/0!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44" customFormat="1" x14ac:dyDescent="0.25">
      <c r="A43" s="38" t="s">
        <v>33</v>
      </c>
      <c r="B43" s="39"/>
      <c r="C43" s="40"/>
      <c r="D43" s="40"/>
      <c r="E43" s="55">
        <f>E41+E42</f>
        <v>0</v>
      </c>
      <c r="F43" s="40"/>
      <c r="G43" s="40"/>
      <c r="H43" s="40"/>
      <c r="I43" s="40"/>
      <c r="J43" s="41">
        <f>J41+J42</f>
        <v>0</v>
      </c>
      <c r="K43" s="35"/>
      <c r="L43" s="40"/>
      <c r="M43" s="63">
        <f>M41+M42</f>
        <v>0</v>
      </c>
      <c r="N43" s="40"/>
      <c r="O43" s="40"/>
      <c r="P43" s="40"/>
      <c r="Q43" s="40"/>
      <c r="R43" s="41">
        <f>R41+R42</f>
        <v>0</v>
      </c>
      <c r="S43" s="42" t="e">
        <f t="shared" si="9"/>
        <v>#DIV/0!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32.1" customHeight="1" x14ac:dyDescent="0.25">
      <c r="A44" s="11" t="s">
        <v>15</v>
      </c>
      <c r="B44" s="12"/>
      <c r="C44" s="13"/>
      <c r="D44" s="13"/>
      <c r="E44" s="56">
        <f>E40+E43</f>
        <v>0</v>
      </c>
      <c r="F44" s="26"/>
      <c r="G44" s="13"/>
      <c r="H44" s="13"/>
      <c r="I44" s="13"/>
      <c r="J44" s="26">
        <f>J40+J43</f>
        <v>0</v>
      </c>
      <c r="K44" s="15"/>
      <c r="L44" s="13"/>
      <c r="M44" s="64">
        <f>M40+M43</f>
        <v>0</v>
      </c>
      <c r="N44" s="26"/>
      <c r="O44" s="13"/>
      <c r="P44" s="13"/>
      <c r="Q44" s="13"/>
      <c r="R44" s="26">
        <f>R40+R43</f>
        <v>0</v>
      </c>
      <c r="S44" s="16" t="e">
        <f t="shared" si="9"/>
        <v>#DIV/0!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91" t="s">
        <v>16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3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2.5" x14ac:dyDescent="0.25">
      <c r="A46" s="89" t="s">
        <v>65</v>
      </c>
      <c r="B46" s="48" t="s">
        <v>17</v>
      </c>
      <c r="C46" s="82">
        <v>3.09</v>
      </c>
      <c r="D46" s="82">
        <f>C46</f>
        <v>3.09</v>
      </c>
      <c r="E46" s="84">
        <v>2438.27</v>
      </c>
      <c r="F46" s="82" t="s">
        <v>8</v>
      </c>
      <c r="G46" s="30" t="s">
        <v>8</v>
      </c>
      <c r="H46" s="30" t="s">
        <v>8</v>
      </c>
      <c r="I46" s="30" t="s">
        <v>8</v>
      </c>
      <c r="J46" s="6">
        <f t="shared" ref="J46:J51" si="10">D46*E46</f>
        <v>7534.2542999999996</v>
      </c>
      <c r="K46" s="81">
        <v>3.36</v>
      </c>
      <c r="L46" s="82">
        <f>K46</f>
        <v>3.36</v>
      </c>
      <c r="M46" s="83">
        <f>E46</f>
        <v>2438.27</v>
      </c>
      <c r="N46" s="82" t="s">
        <v>8</v>
      </c>
      <c r="O46" s="30" t="s">
        <v>8</v>
      </c>
      <c r="P46" s="30" t="s">
        <v>8</v>
      </c>
      <c r="Q46" s="30" t="s">
        <v>8</v>
      </c>
      <c r="R46" s="6">
        <f t="shared" ref="R46:R51" si="11">L46*M46</f>
        <v>8192.5871999999999</v>
      </c>
      <c r="S46" s="8">
        <f t="shared" ref="S46:S51" si="12">R46/J46</f>
        <v>1.087378640776699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2.5" x14ac:dyDescent="0.25">
      <c r="A47" s="94"/>
      <c r="B47" s="48" t="s">
        <v>18</v>
      </c>
      <c r="C47" s="82">
        <v>3.56</v>
      </c>
      <c r="D47" s="82">
        <f t="shared" ref="D47:D51" si="13">C47</f>
        <v>3.56</v>
      </c>
      <c r="E47" s="84">
        <v>5.14</v>
      </c>
      <c r="F47" s="82" t="s">
        <v>8</v>
      </c>
      <c r="G47" s="30" t="s">
        <v>8</v>
      </c>
      <c r="H47" s="30" t="s">
        <v>8</v>
      </c>
      <c r="I47" s="30" t="s">
        <v>8</v>
      </c>
      <c r="J47" s="6">
        <f t="shared" si="10"/>
        <v>18.298400000000001</v>
      </c>
      <c r="K47" s="81">
        <v>3.88</v>
      </c>
      <c r="L47" s="82">
        <f t="shared" ref="L47:L51" si="14">K47</f>
        <v>3.88</v>
      </c>
      <c r="M47" s="83">
        <f t="shared" ref="M47:M51" si="15">E47</f>
        <v>5.14</v>
      </c>
      <c r="N47" s="82" t="s">
        <v>8</v>
      </c>
      <c r="O47" s="30" t="s">
        <v>8</v>
      </c>
      <c r="P47" s="30" t="s">
        <v>8</v>
      </c>
      <c r="Q47" s="30" t="s">
        <v>8</v>
      </c>
      <c r="R47" s="6">
        <f t="shared" si="11"/>
        <v>19.943199999999997</v>
      </c>
      <c r="S47" s="8">
        <f t="shared" si="12"/>
        <v>1.089887640449438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2.5" x14ac:dyDescent="0.25">
      <c r="A48" s="94"/>
      <c r="B48" s="48" t="s">
        <v>19</v>
      </c>
      <c r="C48" s="82">
        <v>1.86</v>
      </c>
      <c r="D48" s="82">
        <f t="shared" si="13"/>
        <v>1.86</v>
      </c>
      <c r="E48" s="84">
        <v>3.32</v>
      </c>
      <c r="F48" s="82" t="s">
        <v>8</v>
      </c>
      <c r="G48" s="30" t="s">
        <v>8</v>
      </c>
      <c r="H48" s="30" t="s">
        <v>8</v>
      </c>
      <c r="I48" s="30" t="s">
        <v>8</v>
      </c>
      <c r="J48" s="6">
        <f t="shared" si="10"/>
        <v>6.1752000000000002</v>
      </c>
      <c r="K48" s="81">
        <v>2.02</v>
      </c>
      <c r="L48" s="82">
        <f t="shared" si="14"/>
        <v>2.02</v>
      </c>
      <c r="M48" s="83">
        <f t="shared" si="15"/>
        <v>3.32</v>
      </c>
      <c r="N48" s="82" t="s">
        <v>8</v>
      </c>
      <c r="O48" s="30" t="s">
        <v>8</v>
      </c>
      <c r="P48" s="30" t="s">
        <v>8</v>
      </c>
      <c r="Q48" s="30" t="s">
        <v>8</v>
      </c>
      <c r="R48" s="6">
        <f t="shared" si="11"/>
        <v>6.7063999999999995</v>
      </c>
      <c r="S48" s="8">
        <f t="shared" si="12"/>
        <v>1.086021505376344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2.5" x14ac:dyDescent="0.25">
      <c r="A49" s="94"/>
      <c r="B49" s="48" t="s">
        <v>20</v>
      </c>
      <c r="C49" s="82"/>
      <c r="D49" s="82">
        <f t="shared" si="13"/>
        <v>0</v>
      </c>
      <c r="E49" s="84"/>
      <c r="F49" s="82" t="s">
        <v>8</v>
      </c>
      <c r="G49" s="30" t="s">
        <v>8</v>
      </c>
      <c r="H49" s="30" t="s">
        <v>8</v>
      </c>
      <c r="I49" s="30" t="s">
        <v>8</v>
      </c>
      <c r="J49" s="6">
        <f t="shared" si="10"/>
        <v>0</v>
      </c>
      <c r="K49" s="81"/>
      <c r="L49" s="82">
        <f t="shared" si="14"/>
        <v>0</v>
      </c>
      <c r="M49" s="83">
        <f t="shared" si="15"/>
        <v>0</v>
      </c>
      <c r="N49" s="82" t="s">
        <v>8</v>
      </c>
      <c r="O49" s="30" t="s">
        <v>8</v>
      </c>
      <c r="P49" s="30" t="s">
        <v>8</v>
      </c>
      <c r="Q49" s="30" t="s">
        <v>8</v>
      </c>
      <c r="R49" s="6">
        <f t="shared" si="11"/>
        <v>0</v>
      </c>
      <c r="S49" s="8" t="e">
        <f t="shared" si="12"/>
        <v>#DIV/0!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2.5" x14ac:dyDescent="0.25">
      <c r="A50" s="94"/>
      <c r="B50" s="48" t="s">
        <v>21</v>
      </c>
      <c r="C50" s="82"/>
      <c r="D50" s="82">
        <f t="shared" si="13"/>
        <v>0</v>
      </c>
      <c r="E50" s="84"/>
      <c r="F50" s="82" t="s">
        <v>8</v>
      </c>
      <c r="G50" s="30" t="s">
        <v>8</v>
      </c>
      <c r="H50" s="30" t="s">
        <v>8</v>
      </c>
      <c r="I50" s="30" t="s">
        <v>8</v>
      </c>
      <c r="J50" s="6">
        <f t="shared" si="10"/>
        <v>0</v>
      </c>
      <c r="K50" s="81"/>
      <c r="L50" s="82">
        <f t="shared" si="14"/>
        <v>0</v>
      </c>
      <c r="M50" s="83">
        <f t="shared" si="15"/>
        <v>0</v>
      </c>
      <c r="N50" s="82" t="s">
        <v>8</v>
      </c>
      <c r="O50" s="30" t="s">
        <v>8</v>
      </c>
      <c r="P50" s="30" t="s">
        <v>8</v>
      </c>
      <c r="Q50" s="30" t="s">
        <v>8</v>
      </c>
      <c r="R50" s="6">
        <f t="shared" si="11"/>
        <v>0</v>
      </c>
      <c r="S50" s="8" t="e">
        <f t="shared" si="12"/>
        <v>#DIV/0!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2.5" x14ac:dyDescent="0.25">
      <c r="A51" s="90"/>
      <c r="B51" s="48" t="s">
        <v>22</v>
      </c>
      <c r="C51" s="82"/>
      <c r="D51" s="82">
        <f t="shared" si="13"/>
        <v>0</v>
      </c>
      <c r="E51" s="84"/>
      <c r="F51" s="82" t="s">
        <v>8</v>
      </c>
      <c r="G51" s="30" t="s">
        <v>8</v>
      </c>
      <c r="H51" s="30" t="s">
        <v>8</v>
      </c>
      <c r="I51" s="30" t="s">
        <v>8</v>
      </c>
      <c r="J51" s="6">
        <f t="shared" si="10"/>
        <v>0</v>
      </c>
      <c r="K51" s="81"/>
      <c r="L51" s="82">
        <f t="shared" si="14"/>
        <v>0</v>
      </c>
      <c r="M51" s="83">
        <f t="shared" si="15"/>
        <v>0</v>
      </c>
      <c r="N51" s="82" t="s">
        <v>8</v>
      </c>
      <c r="O51" s="30" t="s">
        <v>8</v>
      </c>
      <c r="P51" s="30" t="s">
        <v>8</v>
      </c>
      <c r="Q51" s="30" t="s">
        <v>8</v>
      </c>
      <c r="R51" s="6">
        <f t="shared" si="11"/>
        <v>0</v>
      </c>
      <c r="S51" s="8" t="e">
        <f t="shared" si="12"/>
        <v>#DIV/0!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 x14ac:dyDescent="0.25">
      <c r="A52" s="11" t="s">
        <v>25</v>
      </c>
      <c r="B52" s="12"/>
      <c r="C52" s="13"/>
      <c r="D52" s="13"/>
      <c r="E52" s="56">
        <f>SUM(E46:E51)</f>
        <v>2446.73</v>
      </c>
      <c r="F52" s="26"/>
      <c r="G52" s="13"/>
      <c r="H52" s="13"/>
      <c r="I52" s="13"/>
      <c r="J52" s="14">
        <f>SUM(J46:J51)</f>
        <v>7558.727899999999</v>
      </c>
      <c r="K52" s="15"/>
      <c r="L52" s="13"/>
      <c r="M52" s="64">
        <f>SUM(M46:M51)</f>
        <v>2446.73</v>
      </c>
      <c r="N52" s="26"/>
      <c r="O52" s="13"/>
      <c r="P52" s="13"/>
      <c r="Q52" s="13"/>
      <c r="R52" s="14">
        <f>SUM(R46:R51)</f>
        <v>8219.2367999999988</v>
      </c>
      <c r="S52" s="16">
        <f t="shared" ref="S52" si="16">R52/J52</f>
        <v>1.0873836059107247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91" t="s">
        <v>26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3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0.25" customHeight="1" x14ac:dyDescent="0.25">
      <c r="A54" s="89" t="s">
        <v>66</v>
      </c>
      <c r="B54" s="95" t="s">
        <v>54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7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0.25" customHeight="1" x14ac:dyDescent="0.25">
      <c r="A55" s="94"/>
      <c r="B55" s="48" t="s">
        <v>55</v>
      </c>
      <c r="C55" s="82">
        <v>6.91</v>
      </c>
      <c r="D55" s="82">
        <f t="shared" ref="D55:D57" si="17">C55</f>
        <v>6.91</v>
      </c>
      <c r="E55" s="84">
        <v>10.739604</v>
      </c>
      <c r="F55" s="82"/>
      <c r="G55" s="30" t="s">
        <v>8</v>
      </c>
      <c r="H55" s="30"/>
      <c r="I55" s="30" t="s">
        <v>8</v>
      </c>
      <c r="J55" s="6">
        <f t="shared" ref="J55:J57" si="18">D55*E55</f>
        <v>74.210663640000007</v>
      </c>
      <c r="K55" s="81">
        <v>7.5</v>
      </c>
      <c r="L55" s="82">
        <f>K55</f>
        <v>7.5</v>
      </c>
      <c r="M55" s="83">
        <f>E55</f>
        <v>10.739604</v>
      </c>
      <c r="N55" s="82"/>
      <c r="O55" s="30" t="s">
        <v>8</v>
      </c>
      <c r="P55" s="82" t="s">
        <v>8</v>
      </c>
      <c r="Q55" s="30" t="s">
        <v>8</v>
      </c>
      <c r="R55" s="6">
        <f>L55*M55</f>
        <v>80.547030000000007</v>
      </c>
      <c r="S55" s="8">
        <f>R55/J55</f>
        <v>1.085383502170767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0.75" customHeight="1" x14ac:dyDescent="0.25">
      <c r="A56" s="94"/>
      <c r="B56" s="48" t="s">
        <v>56</v>
      </c>
      <c r="C56" s="82"/>
      <c r="D56" s="82">
        <f t="shared" si="17"/>
        <v>0</v>
      </c>
      <c r="E56" s="84"/>
      <c r="F56" s="82"/>
      <c r="G56" s="30" t="s">
        <v>8</v>
      </c>
      <c r="H56" s="30"/>
      <c r="I56" s="30" t="s">
        <v>8</v>
      </c>
      <c r="J56" s="6">
        <f t="shared" si="18"/>
        <v>0</v>
      </c>
      <c r="K56" s="81"/>
      <c r="L56" s="82">
        <f>K56</f>
        <v>0</v>
      </c>
      <c r="M56" s="83">
        <f>E56</f>
        <v>0</v>
      </c>
      <c r="N56" s="82"/>
      <c r="O56" s="30" t="s">
        <v>8</v>
      </c>
      <c r="P56" s="82" t="s">
        <v>8</v>
      </c>
      <c r="Q56" s="30" t="s">
        <v>8</v>
      </c>
      <c r="R56" s="6">
        <f>L56*M56</f>
        <v>0</v>
      </c>
      <c r="S56" s="8" t="e">
        <f>R56/J56</f>
        <v>#DIV/0!</v>
      </c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customHeight="1" x14ac:dyDescent="0.25">
      <c r="A57" s="94"/>
      <c r="B57" s="48" t="s">
        <v>57</v>
      </c>
      <c r="C57" s="82">
        <v>6.7590000000000003</v>
      </c>
      <c r="D57" s="82">
        <f t="shared" si="17"/>
        <v>6.7590000000000003</v>
      </c>
      <c r="E57" s="84">
        <v>2854.509</v>
      </c>
      <c r="F57" s="82"/>
      <c r="G57" s="30" t="s">
        <v>8</v>
      </c>
      <c r="H57" s="30"/>
      <c r="I57" s="30" t="s">
        <v>8</v>
      </c>
      <c r="J57" s="6">
        <f t="shared" si="18"/>
        <v>19293.626330999999</v>
      </c>
      <c r="K57" s="81">
        <v>7.3280000000000003</v>
      </c>
      <c r="L57" s="82">
        <f>K57</f>
        <v>7.3280000000000003</v>
      </c>
      <c r="M57" s="83">
        <f>E57</f>
        <v>2854.509</v>
      </c>
      <c r="N57" s="82"/>
      <c r="O57" s="30" t="s">
        <v>8</v>
      </c>
      <c r="P57" s="82" t="s">
        <v>8</v>
      </c>
      <c r="Q57" s="30" t="s">
        <v>8</v>
      </c>
      <c r="R57" s="6">
        <f>L57*M57</f>
        <v>20917.841952000002</v>
      </c>
      <c r="S57" s="8">
        <f>R57/J57</f>
        <v>1.0841840508951031</v>
      </c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3.25" customHeight="1" x14ac:dyDescent="0.25">
      <c r="A58" s="94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2.1" customHeight="1" x14ac:dyDescent="0.25">
      <c r="A59" s="94"/>
      <c r="B59" s="48" t="s">
        <v>58</v>
      </c>
      <c r="C59" s="82">
        <v>6.91</v>
      </c>
      <c r="D59" s="82">
        <f>C59</f>
        <v>6.91</v>
      </c>
      <c r="E59" s="84">
        <f>G59*I59*12/1000</f>
        <v>1.56</v>
      </c>
      <c r="F59" s="82" t="s">
        <v>8</v>
      </c>
      <c r="G59" s="82">
        <v>13</v>
      </c>
      <c r="H59" s="82" t="s">
        <v>8</v>
      </c>
      <c r="I59" s="82">
        <v>10</v>
      </c>
      <c r="J59" s="6">
        <f>D59*E59</f>
        <v>10.7796</v>
      </c>
      <c r="K59" s="81">
        <v>7.5</v>
      </c>
      <c r="L59" s="82">
        <f>K59</f>
        <v>7.5</v>
      </c>
      <c r="M59" s="83">
        <f>O59*Q59*12/1000</f>
        <v>1.56</v>
      </c>
      <c r="N59" s="82" t="s">
        <v>8</v>
      </c>
      <c r="O59" s="82">
        <f t="shared" ref="O59:O61" si="19">G59</f>
        <v>13</v>
      </c>
      <c r="P59" s="82" t="s">
        <v>8</v>
      </c>
      <c r="Q59" s="82">
        <f>I59</f>
        <v>10</v>
      </c>
      <c r="R59" s="6">
        <f>L59*M59</f>
        <v>11.700000000000001</v>
      </c>
      <c r="S59" s="8">
        <f>R59/J59</f>
        <v>1.0853835021707672</v>
      </c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customHeight="1" x14ac:dyDescent="0.25">
      <c r="A60" s="94"/>
      <c r="B60" s="48" t="s">
        <v>59</v>
      </c>
      <c r="C60" s="82">
        <v>6.88</v>
      </c>
      <c r="D60" s="82">
        <f>C60</f>
        <v>6.88</v>
      </c>
      <c r="E60" s="84">
        <v>0.39648</v>
      </c>
      <c r="F60" s="82" t="s">
        <v>8</v>
      </c>
      <c r="G60" s="82">
        <v>16.52</v>
      </c>
      <c r="H60" s="82" t="s">
        <v>8</v>
      </c>
      <c r="I60" s="82">
        <v>2</v>
      </c>
      <c r="J60" s="6">
        <f>D60*E60</f>
        <v>2.7277824000000002</v>
      </c>
      <c r="K60" s="81">
        <v>7.46</v>
      </c>
      <c r="L60" s="82">
        <f>K60</f>
        <v>7.46</v>
      </c>
      <c r="M60" s="83">
        <f>O60*Q60*12/1000</f>
        <v>0.39648</v>
      </c>
      <c r="N60" s="82" t="s">
        <v>8</v>
      </c>
      <c r="O60" s="82">
        <f t="shared" si="19"/>
        <v>16.52</v>
      </c>
      <c r="P60" s="82" t="s">
        <v>8</v>
      </c>
      <c r="Q60" s="82">
        <f>I60</f>
        <v>2</v>
      </c>
      <c r="R60" s="6">
        <f>L60*M60</f>
        <v>2.9577407999999998</v>
      </c>
      <c r="S60" s="8">
        <f>R60/J60</f>
        <v>1.0843023255813953</v>
      </c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6.25" customHeight="1" x14ac:dyDescent="0.25">
      <c r="A61" s="90"/>
      <c r="B61" s="48" t="s">
        <v>60</v>
      </c>
      <c r="C61" s="82">
        <v>6.7590000000000003</v>
      </c>
      <c r="D61" s="82">
        <f>C61</f>
        <v>6.7590000000000003</v>
      </c>
      <c r="E61" s="84">
        <v>244.67791600000001</v>
      </c>
      <c r="F61" s="82" t="s">
        <v>8</v>
      </c>
      <c r="G61" s="82">
        <v>12.4</v>
      </c>
      <c r="H61" s="82" t="s">
        <v>8</v>
      </c>
      <c r="I61" s="82">
        <v>2818.87</v>
      </c>
      <c r="J61" s="6">
        <f>D61*E61</f>
        <v>1653.7780342440001</v>
      </c>
      <c r="K61" s="81">
        <v>7.3280000000000003</v>
      </c>
      <c r="L61" s="82">
        <f>K61</f>
        <v>7.3280000000000003</v>
      </c>
      <c r="M61" s="83">
        <f>O61*Q61*7/1000</f>
        <v>244.67791599999998</v>
      </c>
      <c r="N61" s="82" t="s">
        <v>8</v>
      </c>
      <c r="O61" s="82">
        <f t="shared" si="19"/>
        <v>12.4</v>
      </c>
      <c r="P61" s="82" t="s">
        <v>8</v>
      </c>
      <c r="Q61" s="82">
        <f>I61</f>
        <v>2818.87</v>
      </c>
      <c r="R61" s="6">
        <f>L61*M61</f>
        <v>1792.9997684479999</v>
      </c>
      <c r="S61" s="8">
        <f>R61/J61</f>
        <v>1.0841840508951028</v>
      </c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47.25" x14ac:dyDescent="0.25">
      <c r="A62" s="11" t="s">
        <v>27</v>
      </c>
      <c r="B62" s="12"/>
      <c r="C62" s="13"/>
      <c r="D62" s="13"/>
      <c r="E62" s="56">
        <f>E55+E56+E57+E59+E60+E61</f>
        <v>3111.8829999999998</v>
      </c>
      <c r="F62" s="26"/>
      <c r="G62" s="13"/>
      <c r="H62" s="13"/>
      <c r="I62" s="13"/>
      <c r="J62" s="26">
        <f>J55+J56+J57+J59+J60+J61</f>
        <v>21035.122411283999</v>
      </c>
      <c r="K62" s="15"/>
      <c r="L62" s="13"/>
      <c r="M62" s="56">
        <f>M55+M56+M57+M59+M60+M61</f>
        <v>3111.8829999999998</v>
      </c>
      <c r="N62" s="26"/>
      <c r="O62" s="13"/>
      <c r="P62" s="13"/>
      <c r="Q62" s="13"/>
      <c r="R62" s="26">
        <f>R55+R56+R57+R59+R60+R61</f>
        <v>22806.046491248006</v>
      </c>
      <c r="S62" s="16">
        <f>R62/J62</f>
        <v>1.0841889124930415</v>
      </c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91" t="s">
        <v>51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3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3" t="s">
        <v>6</v>
      </c>
      <c r="B64" s="48" t="s">
        <v>24</v>
      </c>
      <c r="C64" s="37"/>
      <c r="D64" s="37">
        <f>C64</f>
        <v>0</v>
      </c>
      <c r="E64" s="54">
        <f>G64*I64*7/1000</f>
        <v>0</v>
      </c>
      <c r="F64" s="47"/>
      <c r="G64" s="47">
        <v>2.5</v>
      </c>
      <c r="H64" s="47"/>
      <c r="I64" s="47"/>
      <c r="J64" s="6">
        <f>D64*E64</f>
        <v>0</v>
      </c>
      <c r="K64" s="37"/>
      <c r="L64" s="37">
        <f>K64</f>
        <v>0</v>
      </c>
      <c r="M64" s="62">
        <f>N64*Q64*12/1000</f>
        <v>0</v>
      </c>
      <c r="N64" s="47">
        <f>ROUND(O64*P64,5)</f>
        <v>0</v>
      </c>
      <c r="O64" s="47">
        <f>G64</f>
        <v>2.5</v>
      </c>
      <c r="P64" s="47"/>
      <c r="Q64" s="47">
        <f>I64</f>
        <v>0</v>
      </c>
      <c r="R64" s="6">
        <f>L64*M64</f>
        <v>0</v>
      </c>
      <c r="S64" s="8" t="e">
        <f>R64/J64</f>
        <v>#DIV/0!</v>
      </c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3" t="s">
        <v>7</v>
      </c>
      <c r="B65" s="48" t="s">
        <v>24</v>
      </c>
      <c r="C65" s="37"/>
      <c r="D65" s="37">
        <f>C65</f>
        <v>0</v>
      </c>
      <c r="E65" s="54">
        <f>G65*I65*7/1000</f>
        <v>0</v>
      </c>
      <c r="F65" s="47"/>
      <c r="G65" s="47">
        <v>2.5</v>
      </c>
      <c r="H65" s="47"/>
      <c r="I65" s="47"/>
      <c r="J65" s="6">
        <f>D65*E65</f>
        <v>0</v>
      </c>
      <c r="K65" s="37"/>
      <c r="L65" s="37">
        <f>K65</f>
        <v>0</v>
      </c>
      <c r="M65" s="62">
        <f>N65*Q65*12/1000</f>
        <v>0</v>
      </c>
      <c r="N65" s="47">
        <f>ROUND(O65*P65,5)</f>
        <v>0</v>
      </c>
      <c r="O65" s="47">
        <f>G65</f>
        <v>2.5</v>
      </c>
      <c r="P65" s="47"/>
      <c r="Q65" s="47">
        <f>I65</f>
        <v>0</v>
      </c>
      <c r="R65" s="6">
        <f>L65*M65</f>
        <v>0</v>
      </c>
      <c r="S65" s="8" t="e">
        <f>R65/J65</f>
        <v>#DIV/0!</v>
      </c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1.5" x14ac:dyDescent="0.25">
      <c r="A66" s="11" t="s">
        <v>28</v>
      </c>
      <c r="B66" s="12"/>
      <c r="C66" s="13"/>
      <c r="D66" s="13"/>
      <c r="E66" s="56">
        <f>SUM(E64:E65)</f>
        <v>0</v>
      </c>
      <c r="F66" s="26"/>
      <c r="G66" s="13"/>
      <c r="H66" s="13"/>
      <c r="I66" s="13"/>
      <c r="J66" s="14">
        <f>SUM(J64:J65)</f>
        <v>0</v>
      </c>
      <c r="K66" s="15"/>
      <c r="L66" s="13"/>
      <c r="M66" s="64">
        <f>SUM(M64:M65)</f>
        <v>0</v>
      </c>
      <c r="N66" s="26"/>
      <c r="O66" s="13"/>
      <c r="P66" s="13"/>
      <c r="Q66" s="13"/>
      <c r="R66" s="14">
        <f>SUM(R64:R65)</f>
        <v>0</v>
      </c>
      <c r="S66" s="16" t="e">
        <f>R66/J66</f>
        <v>#DIV/0!</v>
      </c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91" t="s">
        <v>52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3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3" t="s">
        <v>67</v>
      </c>
      <c r="B68" s="48" t="s">
        <v>68</v>
      </c>
      <c r="C68" s="82">
        <v>5069</v>
      </c>
      <c r="D68" s="82">
        <f>C68</f>
        <v>5069</v>
      </c>
      <c r="E68" s="84">
        <v>0.85</v>
      </c>
      <c r="F68" s="82" t="s">
        <v>8</v>
      </c>
      <c r="G68" s="30" t="s">
        <v>8</v>
      </c>
      <c r="H68" s="30" t="s">
        <v>8</v>
      </c>
      <c r="I68" s="30" t="s">
        <v>8</v>
      </c>
      <c r="J68" s="6">
        <f>D68*E68</f>
        <v>4308.6499999999996</v>
      </c>
      <c r="K68" s="86">
        <v>5069</v>
      </c>
      <c r="L68" s="86">
        <f>K68</f>
        <v>5069</v>
      </c>
      <c r="M68" s="87">
        <v>0.85</v>
      </c>
      <c r="N68" s="86" t="s">
        <v>8</v>
      </c>
      <c r="O68" s="30" t="s">
        <v>8</v>
      </c>
      <c r="P68" s="30" t="s">
        <v>8</v>
      </c>
      <c r="Q68" s="30" t="s">
        <v>8</v>
      </c>
      <c r="R68" s="6">
        <f>L68*M68</f>
        <v>4308.6499999999996</v>
      </c>
      <c r="S68" s="8">
        <f>R68/J68</f>
        <v>1</v>
      </c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3" t="s">
        <v>69</v>
      </c>
      <c r="B69" s="48" t="s">
        <v>70</v>
      </c>
      <c r="C69" s="82">
        <v>6269</v>
      </c>
      <c r="D69" s="82">
        <f>C69</f>
        <v>6269</v>
      </c>
      <c r="E69" s="84">
        <v>0.29420000000000002</v>
      </c>
      <c r="F69" s="82" t="s">
        <v>8</v>
      </c>
      <c r="G69" s="30" t="s">
        <v>8</v>
      </c>
      <c r="H69" s="30" t="s">
        <v>8</v>
      </c>
      <c r="I69" s="30" t="s">
        <v>8</v>
      </c>
      <c r="J69" s="6">
        <f>D69*E69</f>
        <v>1844.3398000000002</v>
      </c>
      <c r="K69" s="86">
        <v>6269</v>
      </c>
      <c r="L69" s="86">
        <f>K69</f>
        <v>6269</v>
      </c>
      <c r="M69" s="87">
        <v>0.29420000000000002</v>
      </c>
      <c r="N69" s="86" t="s">
        <v>8</v>
      </c>
      <c r="O69" s="30" t="s">
        <v>8</v>
      </c>
      <c r="P69" s="30" t="s">
        <v>8</v>
      </c>
      <c r="Q69" s="30" t="s">
        <v>8</v>
      </c>
      <c r="R69" s="6">
        <f>L69*M69</f>
        <v>1844.3398000000002</v>
      </c>
      <c r="S69" s="8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31.5" x14ac:dyDescent="0.25">
      <c r="A70" s="11" t="s">
        <v>28</v>
      </c>
      <c r="B70" s="12"/>
      <c r="C70" s="13"/>
      <c r="D70" s="13"/>
      <c r="E70" s="56">
        <f>SUM(E68:E69)</f>
        <v>1.1442000000000001</v>
      </c>
      <c r="F70" s="26"/>
      <c r="G70" s="13"/>
      <c r="H70" s="13"/>
      <c r="I70" s="13"/>
      <c r="J70" s="14">
        <f>SUM(J68:J69)</f>
        <v>6152.9897999999994</v>
      </c>
      <c r="K70" s="13"/>
      <c r="L70" s="13"/>
      <c r="M70" s="56">
        <f>SUM(M68:M69)</f>
        <v>1.1442000000000001</v>
      </c>
      <c r="N70" s="26"/>
      <c r="O70" s="13"/>
      <c r="P70" s="13"/>
      <c r="Q70" s="13"/>
      <c r="R70" s="14">
        <f>SUM(R68:R69)</f>
        <v>6152.9897999999994</v>
      </c>
      <c r="S70" s="16">
        <f>R70/J70</f>
        <v>1</v>
      </c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91" t="s">
        <v>53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3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89" t="s">
        <v>71</v>
      </c>
      <c r="B72" s="48" t="s">
        <v>44</v>
      </c>
      <c r="C72" s="82"/>
      <c r="D72" s="82"/>
      <c r="E72" s="84">
        <f>F72*I72*12/1000</f>
        <v>0</v>
      </c>
      <c r="F72" s="82">
        <f>ROUND(G72*H72,6)</f>
        <v>0</v>
      </c>
      <c r="G72" s="82"/>
      <c r="H72" s="82"/>
      <c r="I72" s="82"/>
      <c r="J72" s="6">
        <f>D72*E72</f>
        <v>0</v>
      </c>
      <c r="K72" s="81"/>
      <c r="L72" s="82"/>
      <c r="M72" s="83">
        <f>N72*P72*Q72*12/1000</f>
        <v>0</v>
      </c>
      <c r="N72" s="82">
        <f>ROUND(O72*P72,6)</f>
        <v>0</v>
      </c>
      <c r="O72" s="82">
        <f>G72</f>
        <v>0</v>
      </c>
      <c r="P72" s="82"/>
      <c r="Q72" s="82">
        <f>I72</f>
        <v>0</v>
      </c>
      <c r="R72" s="6">
        <f>L72*M72</f>
        <v>0</v>
      </c>
      <c r="S72" s="8" t="e">
        <f>R72/J72</f>
        <v>#DIV/0!</v>
      </c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90"/>
      <c r="B73" s="48" t="s">
        <v>45</v>
      </c>
      <c r="C73" s="82">
        <v>683.15</v>
      </c>
      <c r="D73" s="82">
        <v>596.66999999999996</v>
      </c>
      <c r="E73" s="84">
        <f>F73*I73*12/1000</f>
        <v>6.8634000000000004</v>
      </c>
      <c r="F73" s="82">
        <f>ROUND(G73*H73,6)</f>
        <v>0.155</v>
      </c>
      <c r="G73" s="82">
        <v>0.155</v>
      </c>
      <c r="H73" s="82">
        <v>1</v>
      </c>
      <c r="I73" s="82">
        <v>3690</v>
      </c>
      <c r="J73" s="6">
        <f>D73*E73</f>
        <v>4095.184878</v>
      </c>
      <c r="K73" s="81">
        <v>744.74</v>
      </c>
      <c r="L73" s="82">
        <v>650.37</v>
      </c>
      <c r="M73" s="83">
        <f>N73*P73*Q73*12/1000</f>
        <v>6.8634000000000004</v>
      </c>
      <c r="N73" s="82">
        <f>ROUND(O73*P73,6)</f>
        <v>0.155</v>
      </c>
      <c r="O73" s="82">
        <f>G73</f>
        <v>0.155</v>
      </c>
      <c r="P73" s="82">
        <v>1</v>
      </c>
      <c r="Q73" s="82">
        <f>I73</f>
        <v>3690</v>
      </c>
      <c r="R73" s="6">
        <f>L73*M73</f>
        <v>4463.7494580000002</v>
      </c>
      <c r="S73" s="8">
        <f>R73/J73</f>
        <v>1.0899994972095128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31.5" x14ac:dyDescent="0.25">
      <c r="A74" s="11" t="s">
        <v>29</v>
      </c>
      <c r="B74" s="12"/>
      <c r="C74" s="13"/>
      <c r="D74" s="13"/>
      <c r="E74" s="56">
        <f>SUM(E72:E73)</f>
        <v>6.8634000000000004</v>
      </c>
      <c r="F74" s="26"/>
      <c r="G74" s="13"/>
      <c r="H74" s="13"/>
      <c r="I74" s="13"/>
      <c r="J74" s="14">
        <f>SUM(J72:J73)</f>
        <v>4095.184878</v>
      </c>
      <c r="K74" s="15"/>
      <c r="L74" s="13"/>
      <c r="M74" s="64">
        <f>SUM(M72:M73)</f>
        <v>6.8634000000000004</v>
      </c>
      <c r="N74" s="26"/>
      <c r="O74" s="13"/>
      <c r="P74" s="13"/>
      <c r="Q74" s="13"/>
      <c r="R74" s="14">
        <f>SUM(R72:R73)</f>
        <v>4463.7494580000002</v>
      </c>
      <c r="S74" s="16">
        <f>R74/J74</f>
        <v>1.0899994972095128</v>
      </c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2.25" thickBot="1" x14ac:dyDescent="0.3">
      <c r="A75" s="17" t="s">
        <v>30</v>
      </c>
      <c r="B75" s="18"/>
      <c r="C75" s="19"/>
      <c r="D75" s="19"/>
      <c r="E75" s="58"/>
      <c r="F75" s="19"/>
      <c r="G75" s="19"/>
      <c r="H75" s="19"/>
      <c r="I75" s="19"/>
      <c r="J75" s="20">
        <f>J18+J28++J36+J44+J52+J62+J66+J70+J74</f>
        <v>46682.431232343195</v>
      </c>
      <c r="K75" s="21"/>
      <c r="L75" s="19"/>
      <c r="M75" s="66"/>
      <c r="N75" s="19"/>
      <c r="O75" s="19"/>
      <c r="P75" s="19"/>
      <c r="Q75" s="19"/>
      <c r="R75" s="20">
        <f>R18+R28++R36+R44+R52+R62+R66+R70+R74</f>
        <v>50187.723208447998</v>
      </c>
      <c r="S75" s="22">
        <f>R75/J75</f>
        <v>1.0750880338399389</v>
      </c>
    </row>
    <row r="76" spans="1:29" x14ac:dyDescent="0.25">
      <c r="A76" s="46"/>
      <c r="B76" s="34"/>
      <c r="C76" s="31"/>
      <c r="D76" s="31"/>
      <c r="E76" s="59"/>
      <c r="F76" s="31"/>
      <c r="G76" s="31"/>
      <c r="H76" s="31"/>
      <c r="I76" s="31"/>
      <c r="J76" s="32"/>
      <c r="K76" s="31"/>
      <c r="L76" s="31"/>
      <c r="M76" s="67"/>
      <c r="N76" s="31"/>
      <c r="O76" s="31"/>
      <c r="P76" s="31"/>
      <c r="Q76" s="31"/>
      <c r="R76" s="32"/>
      <c r="S76" s="33"/>
    </row>
    <row r="79" spans="1:29" x14ac:dyDescent="0.25">
      <c r="A79" s="4" t="s">
        <v>72</v>
      </c>
    </row>
    <row r="80" spans="1:29" x14ac:dyDescent="0.25">
      <c r="E80" s="60" t="s">
        <v>31</v>
      </c>
    </row>
  </sheetData>
  <autoFilter ref="A8:AC75"/>
  <mergeCells count="41">
    <mergeCell ref="A2:S2"/>
    <mergeCell ref="A1:S1"/>
    <mergeCell ref="B4:B7"/>
    <mergeCell ref="A4:A7"/>
    <mergeCell ref="J5:J7"/>
    <mergeCell ref="R5:R7"/>
    <mergeCell ref="K4:R4"/>
    <mergeCell ref="K5:K7"/>
    <mergeCell ref="L5:L7"/>
    <mergeCell ref="M5:Q5"/>
    <mergeCell ref="M6:M7"/>
    <mergeCell ref="O6:Q6"/>
    <mergeCell ref="C4:J4"/>
    <mergeCell ref="E5:I5"/>
    <mergeCell ref="C5:C7"/>
    <mergeCell ref="E6:E7"/>
    <mergeCell ref="S4:S7"/>
    <mergeCell ref="F6:I6"/>
    <mergeCell ref="A67:S67"/>
    <mergeCell ref="D5:D7"/>
    <mergeCell ref="A38:A39"/>
    <mergeCell ref="A41:A42"/>
    <mergeCell ref="A9:S9"/>
    <mergeCell ref="A10:A12"/>
    <mergeCell ref="A14:A16"/>
    <mergeCell ref="A19:S19"/>
    <mergeCell ref="A20:A22"/>
    <mergeCell ref="A24:A26"/>
    <mergeCell ref="A29:S29"/>
    <mergeCell ref="A30:A31"/>
    <mergeCell ref="A32:A33"/>
    <mergeCell ref="A37:S37"/>
    <mergeCell ref="A72:A73"/>
    <mergeCell ref="A45:S45"/>
    <mergeCell ref="A46:A51"/>
    <mergeCell ref="A53:S53"/>
    <mergeCell ref="A54:A61"/>
    <mergeCell ref="A63:S63"/>
    <mergeCell ref="B58:S58"/>
    <mergeCell ref="B54:S54"/>
    <mergeCell ref="A71:S71"/>
  </mergeCells>
  <pageMargins left="0.51181102362204722" right="0.31496062992125984" top="0.55118110236220474" bottom="0.35433070866141736" header="0" footer="0"/>
  <pageSetup paperSize="9" scale="4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 год</vt:lpstr>
      <vt:lpstr>'СРЕД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Gniteeva</dc:creator>
  <cp:lastModifiedBy>Админ</cp:lastModifiedBy>
  <cp:lastPrinted>2022-12-22T08:55:28Z</cp:lastPrinted>
  <dcterms:created xsi:type="dcterms:W3CDTF">2019-09-09T08:13:25Z</dcterms:created>
  <dcterms:modified xsi:type="dcterms:W3CDTF">2022-12-22T08:56:18Z</dcterms:modified>
</cp:coreProperties>
</file>